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ローン償却スケジュール" sheetId="1" state="visible" r:id="rId1"/>
    <sheet xmlns:r="http://schemas.openxmlformats.org/officeDocument/2006/relationships" name="ブランク - ローン償却スケド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'ローン償却スケジュール'!$B$2:$I$52</definedName>
    <definedName name="_xlnm.Print_Area" localSheetId="1">'ブランク - ローン償却スケド'!$B$1:$I$51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  <numFmt numFmtId="167" formatCode="#,##0.00%;\-#,##0.00%"/>
    <numFmt numFmtId="168" formatCode="#,##0.000%;\-#,##0.000%"/>
    <numFmt numFmtId="169" formatCode="YYYY-MM-DD"/>
  </numFmts>
  <fonts count="41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Calibri"/>
      <family val="2"/>
      <b val="1"/>
      <color rgb="FF000000"/>
      <sz val="11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Calibri"/>
      <family val="2"/>
      <color theme="10"/>
      <sz val="11"/>
      <u val="single"/>
    </font>
    <font>
      <name val="Century Gothic"/>
      <family val="1"/>
      <b val="1"/>
      <color rgb="FF306786"/>
      <sz val="22"/>
    </font>
    <font>
      <name val="Century Gothic"/>
      <family val="1"/>
      <b val="1"/>
      <color rgb="FF418AB3"/>
      <sz val="22"/>
    </font>
    <font>
      <name val="Century Gothic"/>
      <family val="1"/>
      <color rgb="FF000000"/>
      <sz val="11"/>
    </font>
    <font>
      <name val="Century Gothic"/>
      <family val="1"/>
      <b val="1"/>
      <color rgb="FFFFFFFF"/>
      <sz val="9"/>
    </font>
    <font>
      <name val="Century Gothic"/>
      <family val="1"/>
      <sz val="9"/>
    </font>
    <font>
      <name val="Century Gothic"/>
      <family val="1"/>
      <color rgb="FF000000"/>
      <sz val="10"/>
    </font>
    <font>
      <name val="Century Gothic"/>
      <family val="1"/>
      <sz val="10"/>
    </font>
    <font>
      <name val="Century Gothic"/>
      <family val="1"/>
      <b val="1"/>
      <color rgb="FF000000"/>
      <sz val="11"/>
    </font>
    <font>
      <name val="Century Gothic"/>
      <family val="1"/>
      <b val="1"/>
      <color rgb="FFFFFFFF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9"/>
    </font>
    <font>
      <name val="Century Gothic"/>
      <family val="1"/>
      <b val="1"/>
      <sz val="11"/>
    </font>
    <font>
      <name val="Century Gothic"/>
      <family val="1"/>
      <b val="1"/>
      <color rgb="FFFFFFFF"/>
      <sz val="11"/>
    </font>
    <font>
      <name val="Century Gothic"/>
      <family val="1"/>
      <color rgb="FFFFFFFF"/>
      <sz val="10"/>
    </font>
    <font>
      <name val="Century Gothic"/>
      <family val="1"/>
      <b val="1"/>
      <strike val="1"/>
      <color rgb="FFFFFFFF"/>
      <sz val="9"/>
    </font>
    <font>
      <name val="Century Gothic"/>
      <family val="1"/>
      <b val="1"/>
      <strike val="1"/>
      <color rgb="FFFFFFFF"/>
      <sz val="10"/>
    </font>
    <font>
      <name val="Century Gothic"/>
      <family val="1"/>
      <color rgb="FFFFFFFF"/>
      <sz val="11"/>
    </font>
    <font>
      <name val="Century Gothic"/>
      <family val="1"/>
      <color theme="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8"/>
    </font>
    <font>
      <name val="Century Gothic"/>
      <family val="1"/>
      <sz val="8"/>
    </font>
    <font>
      <name val="Century Gothic"/>
      <family val="1"/>
      <color rgb="FF000000"/>
      <sz val="9"/>
    </font>
    <font>
      <name val="Century Gothic"/>
      <family val="1"/>
      <b val="1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9"/>
      <sz val="20"/>
    </font>
    <font>
      <name val="Calibri"/>
      <family val="2"/>
      <sz val="8"/>
    </font>
    <font>
      <name val="Calibri"/>
      <family val="2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"/>
        <bgColor rgb="FFE1EAA0"/>
      </patternFill>
    </fill>
    <fill>
      <patternFill patternType="solid">
        <fgColor theme="6" tint="0.7999816888943144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"/>
        <bgColor rgb="FFE1EAA0"/>
      </patternFill>
    </fill>
    <fill>
      <patternFill patternType="solid">
        <fgColor theme="6" tint="0.3999755851924192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rgb="FF7C891D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33" fillId="0" borderId="0"/>
    <xf numFmtId="0" fontId="39" fillId="0" borderId="0"/>
  </cellStyleXfs>
  <cellXfs count="11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3" fillId="6" borderId="0" pivotButton="0" quotePrefix="0" xfId="0"/>
    <xf numFmtId="0" fontId="3" fillId="6" borderId="0" applyAlignment="1" pivotButton="0" quotePrefix="0" xfId="0">
      <alignment wrapText="1"/>
    </xf>
    <xf numFmtId="0" fontId="0" fillId="6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6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right" vertical="center" wrapText="1"/>
    </xf>
    <xf numFmtId="0" fontId="23" fillId="6" borderId="0" applyAlignment="1" pivotButton="0" quotePrefix="0" xfId="0">
      <alignment horizontal="center" wrapText="1"/>
    </xf>
    <xf numFmtId="0" fontId="26" fillId="0" borderId="0" pivotButton="0" quotePrefix="0" xfId="0"/>
    <xf numFmtId="0" fontId="12" fillId="0" borderId="0" applyAlignment="1" pivotButton="0" quotePrefix="0" xfId="0">
      <alignment vertical="center" wrapText="1"/>
    </xf>
    <xf numFmtId="0" fontId="27" fillId="0" borderId="0" pivotButton="0" quotePrefix="0" xfId="0"/>
    <xf numFmtId="0" fontId="12" fillId="0" borderId="0" applyAlignment="1" pivotButton="0" quotePrefix="0" xfId="0">
      <alignment horizontal="right" vertical="center" wrapText="1"/>
    </xf>
    <xf numFmtId="0" fontId="26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 wrapText="1"/>
    </xf>
    <xf numFmtId="0" fontId="11" fillId="6" borderId="0" applyAlignment="1" pivotButton="0" quotePrefix="0" xfId="0">
      <alignment vertical="center"/>
    </xf>
    <xf numFmtId="0" fontId="18" fillId="6" borderId="0" applyAlignment="1" pivotButton="0" quotePrefix="0" xfId="0">
      <alignment vertical="center" wrapText="1"/>
    </xf>
    <xf numFmtId="0" fontId="18" fillId="0" borderId="0" pivotButton="0" quotePrefix="0" xfId="0"/>
    <xf numFmtId="164" fontId="17" fillId="6" borderId="0" applyAlignment="1" pivotButton="0" quotePrefix="0" xfId="0">
      <alignment horizontal="right" vertical="center" wrapText="1"/>
    </xf>
    <xf numFmtId="0" fontId="20" fillId="6" borderId="0" applyAlignment="1" pivotButton="0" quotePrefix="0" xfId="0">
      <alignment horizontal="left" vertical="center" wrapText="1"/>
    </xf>
    <xf numFmtId="0" fontId="18" fillId="6" borderId="0" pivotButton="0" quotePrefix="0" xfId="0"/>
    <xf numFmtId="164" fontId="28" fillId="6" borderId="0" applyAlignment="1" pivotButton="0" quotePrefix="0" xfId="0">
      <alignment horizontal="right" vertical="center" wrapText="1"/>
    </xf>
    <xf numFmtId="0" fontId="11" fillId="6" borderId="0" applyAlignment="1" pivotButton="0" quotePrefix="0" xfId="0">
      <alignment horizontal="right"/>
    </xf>
    <xf numFmtId="0" fontId="11" fillId="6" borderId="0" applyAlignment="1" pivotButton="0" quotePrefix="0" xfId="0">
      <alignment vertical="center" wrapText="1"/>
    </xf>
    <xf numFmtId="0" fontId="12" fillId="15" borderId="1" applyAlignment="1" pivotButton="0" quotePrefix="0" xfId="0">
      <alignment horizontal="center" vertical="center" wrapText="1"/>
    </xf>
    <xf numFmtId="164" fontId="32" fillId="11" borderId="1" applyAlignment="1" pivotButton="0" quotePrefix="0" xfId="0">
      <alignment horizontal="right" vertical="center" wrapText="1"/>
    </xf>
    <xf numFmtId="0" fontId="31" fillId="0" borderId="1" applyAlignment="1" pivotButton="0" quotePrefix="0" xfId="0">
      <alignment horizontal="left" vertical="center" wrapText="1" indent="1"/>
    </xf>
    <xf numFmtId="14" fontId="31" fillId="0" borderId="1" applyAlignment="1" pivotButton="0" quotePrefix="0" xfId="0">
      <alignment horizontal="left" vertical="center" wrapText="1" indent="1"/>
    </xf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4" fontId="31" fillId="7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6" fontId="31" fillId="7" borderId="1" applyAlignment="1" pivotButton="0" quotePrefix="0" xfId="0">
      <alignment vertical="center" wrapText="1"/>
    </xf>
    <xf numFmtId="0" fontId="17" fillId="12" borderId="1" applyAlignment="1" pivotButton="0" quotePrefix="0" xfId="0">
      <alignment horizontal="center" vertical="center" wrapText="1"/>
    </xf>
    <xf numFmtId="164" fontId="14" fillId="7" borderId="1" applyAlignment="1" pivotButton="0" quotePrefix="0" xfId="0">
      <alignment horizontal="right" vertical="center" wrapText="1" indent="1"/>
    </xf>
    <xf numFmtId="10" fontId="14" fillId="7" borderId="1" applyAlignment="1" pivotButton="0" quotePrefix="0" xfId="0">
      <alignment horizontal="right" vertical="center" wrapText="1" indent="1"/>
    </xf>
    <xf numFmtId="164" fontId="14" fillId="9" borderId="1" applyAlignment="1" pivotButton="0" quotePrefix="0" xfId="0">
      <alignment horizontal="right" vertical="center" wrapText="1" indent="1"/>
    </xf>
    <xf numFmtId="167" fontId="14" fillId="7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right" vertical="center" wrapText="1" indent="1"/>
    </xf>
    <xf numFmtId="164" fontId="28" fillId="0" borderId="1" applyAlignment="1" pivotButton="0" quotePrefix="0" xfId="0">
      <alignment horizontal="right" vertical="center" wrapText="1" indent="1"/>
    </xf>
    <xf numFmtId="0" fontId="28" fillId="0" borderId="1" applyAlignment="1" pivotButton="0" quotePrefix="0" xfId="0">
      <alignment horizontal="right" vertical="center" wrapText="1" indent="1"/>
    </xf>
    <xf numFmtId="0" fontId="33" fillId="0" borderId="0" pivotButton="0" quotePrefix="0" xfId="2"/>
    <xf numFmtId="0" fontId="34" fillId="0" borderId="2" applyAlignment="1" pivotButton="0" quotePrefix="0" xfId="2">
      <alignment horizontal="left" vertical="center" wrapText="1" indent="2"/>
    </xf>
    <xf numFmtId="0" fontId="35" fillId="0" borderId="0" applyAlignment="1" pivotButton="0" quotePrefix="0" xfId="0">
      <alignment vertical="center"/>
    </xf>
    <xf numFmtId="14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25" fillId="2" borderId="7" applyAlignment="1" pivotButton="0" quotePrefix="0" xfId="0">
      <alignment horizontal="right" vertical="center" wrapText="1" indent="1"/>
    </xf>
    <xf numFmtId="0" fontId="0" fillId="0" borderId="0" pivotButton="0" quotePrefix="0" xfId="0"/>
    <xf numFmtId="0" fontId="0" fillId="0" borderId="0" pivotButton="0" quotePrefix="0" xfId="0"/>
    <xf numFmtId="0" fontId="17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2" fillId="15" borderId="1" applyAlignment="1" pivotButton="0" quotePrefix="0" xfId="0">
      <alignment horizontal="right" vertical="center" wrapText="1" indent="1"/>
    </xf>
    <xf numFmtId="0" fontId="13" fillId="17" borderId="1" applyAlignment="1" pivotButton="0" quotePrefix="0" xfId="0">
      <alignment horizontal="right" indent="1"/>
    </xf>
    <xf numFmtId="0" fontId="12" fillId="4" borderId="1" applyAlignment="1" pivotButton="0" quotePrefix="0" xfId="0">
      <alignment horizontal="right" vertical="center" wrapText="1" indent="1"/>
    </xf>
    <xf numFmtId="0" fontId="13" fillId="0" borderId="1" applyAlignment="1" pivotButton="0" quotePrefix="0" xfId="0">
      <alignment horizontal="right" indent="1"/>
    </xf>
    <xf numFmtId="0" fontId="12" fillId="2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indent="1"/>
    </xf>
    <xf numFmtId="0" fontId="14" fillId="3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indent="1"/>
    </xf>
    <xf numFmtId="0" fontId="14" fillId="5" borderId="1" applyAlignment="1" pivotButton="0" quotePrefix="0" xfId="0">
      <alignment horizontal="left" vertical="center" wrapText="1" indent="1"/>
    </xf>
    <xf numFmtId="0" fontId="19" fillId="18" borderId="1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right" vertical="center" wrapText="1" indent="1"/>
    </xf>
    <xf numFmtId="0" fontId="24" fillId="2" borderId="5" applyAlignment="1" pivotButton="0" quotePrefix="0" xfId="0">
      <alignment horizontal="right" vertical="center" wrapText="1" indent="1"/>
    </xf>
    <xf numFmtId="0" fontId="13" fillId="0" borderId="6" applyAlignment="1" pivotButton="0" quotePrefix="0" xfId="0">
      <alignment horizontal="right" indent="1"/>
    </xf>
    <xf numFmtId="0" fontId="20" fillId="10" borderId="1" applyAlignment="1" pivotButton="0" quotePrefix="0" xfId="0">
      <alignment horizontal="right" vertical="center" wrapText="1" indent="1"/>
    </xf>
    <xf numFmtId="0" fontId="13" fillId="19" borderId="1" applyAlignment="1" pivotButton="0" quotePrefix="0" xfId="0">
      <alignment horizontal="right" indent="1"/>
    </xf>
    <xf numFmtId="0" fontId="20" fillId="3" borderId="4" applyAlignment="1" pivotButton="0" quotePrefix="0" xfId="0">
      <alignment horizontal="right" vertical="center" wrapText="1" indent="1"/>
    </xf>
    <xf numFmtId="0" fontId="13" fillId="0" borderId="4" applyAlignment="1" pivotButton="0" quotePrefix="0" xfId="0">
      <alignment horizontal="right" indent="1"/>
    </xf>
    <xf numFmtId="0" fontId="14" fillId="0" borderId="1" applyAlignment="1" pivotButton="0" quotePrefix="0" xfId="0">
      <alignment horizontal="left" vertical="center" wrapText="1" indent="1"/>
    </xf>
    <xf numFmtId="0" fontId="20" fillId="10" borderId="3" applyAlignment="1" pivotButton="0" quotePrefix="0" xfId="0">
      <alignment horizontal="right" vertical="center" wrapText="1" indent="1"/>
    </xf>
    <xf numFmtId="0" fontId="13" fillId="19" borderId="3" applyAlignment="1" pivotButton="0" quotePrefix="0" xfId="0">
      <alignment horizontal="right" indent="1"/>
    </xf>
    <xf numFmtId="0" fontId="29" fillId="6" borderId="0" applyAlignment="1" pivotButton="0" quotePrefix="0" xfId="0">
      <alignment horizontal="center"/>
    </xf>
    <xf numFmtId="0" fontId="18" fillId="0" borderId="0" pivotButton="0" quotePrefix="0" xfId="0"/>
    <xf numFmtId="0" fontId="30" fillId="6" borderId="0" applyAlignment="1" pivotButton="0" quotePrefix="0" xfId="0">
      <alignment horizontal="right" vertical="center" wrapText="1"/>
    </xf>
    <xf numFmtId="0" fontId="29" fillId="6" borderId="0" applyAlignment="1" pivotButton="0" quotePrefix="0" xfId="0">
      <alignment horizontal="right" vertical="center" wrapText="1"/>
    </xf>
    <xf numFmtId="0" fontId="12" fillId="12" borderId="1" applyAlignment="1" pivotButton="0" quotePrefix="0" xfId="0">
      <alignment horizontal="center" vertical="center" wrapText="1"/>
    </xf>
    <xf numFmtId="0" fontId="12" fillId="6" borderId="0" applyAlignment="1" pivotButton="0" quotePrefix="0" xfId="0">
      <alignment horizontal="left" vertical="center" wrapText="1"/>
    </xf>
    <xf numFmtId="0" fontId="17" fillId="2" borderId="1" applyAlignment="1" pivotButton="0" quotePrefix="0" xfId="0">
      <alignment horizontal="center" vertical="center" wrapText="1"/>
    </xf>
    <xf numFmtId="0" fontId="18" fillId="0" borderId="1" pivotButton="0" quotePrefix="0" xfId="0"/>
    <xf numFmtId="0" fontId="12" fillId="4" borderId="1" applyAlignment="1" pivotButton="0" quotePrefix="0" xfId="0">
      <alignment horizontal="center" vertical="center" wrapText="1"/>
    </xf>
    <xf numFmtId="0" fontId="12" fillId="14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37" fillId="0" borderId="0" pivotButton="0" quotePrefix="0" xfId="0"/>
    <xf numFmtId="0" fontId="37" fillId="0" borderId="0" pivotButton="0" quotePrefix="0" xfId="0"/>
    <xf numFmtId="0" fontId="38" fillId="20" borderId="0" applyAlignment="1" pivotButton="0" quotePrefix="0" xfId="1">
      <alignment horizontal="center" vertical="center"/>
    </xf>
    <xf numFmtId="0" fontId="0" fillId="0" borderId="7" pivotButton="0" quotePrefix="0" xfId="0"/>
    <xf numFmtId="0" fontId="0" fillId="0" borderId="11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3" pivotButton="0" quotePrefix="0" xfId="0"/>
    <xf numFmtId="167" fontId="14" fillId="7" borderId="1" applyAlignment="1" pivotButton="0" quotePrefix="0" xfId="0">
      <alignment horizontal="right" vertical="center" wrapText="1" indent="1"/>
    </xf>
    <xf numFmtId="169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0" fillId="0" borderId="4" pivotButton="0" quotePrefix="0" xfId="0"/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9" fontId="31" fillId="0" borderId="1" applyAlignment="1" pivotButton="0" quotePrefix="0" xfId="0">
      <alignment horizontal="left" vertical="center" wrapText="1" indent="1"/>
    </xf>
    <xf numFmtId="166" fontId="31" fillId="7" borderId="1" applyAlignment="1" pivotButton="0" quotePrefix="0" xfId="0">
      <alignment vertical="center" wrapText="1"/>
    </xf>
    <xf numFmtId="0" fontId="40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loan+amortization+schedule+77225+jp&amp;lpa=ic+loan+amortization+schedule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 fitToPage="1"/>
  </sheetPr>
  <dimension ref="A1:R623"/>
  <sheetViews>
    <sheetView showGridLines="0" tabSelected="1" workbookViewId="0">
      <pane ySplit="2" topLeftCell="A3" activePane="bottomLeft" state="frozen"/>
      <selection pane="bottomLeft" activeCell="B54" sqref="B54:I54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11.453125" customWidth="1" style="61" min="11" max="11"/>
    <col width="13.36328125" customWidth="1" style="61" min="12" max="18"/>
  </cols>
  <sheetData>
    <row r="1" ht="50" customHeight="1" s="61"/>
    <row r="2" ht="50" customHeight="1" s="61">
      <c r="A2" s="1" t="n"/>
      <c r="B2" s="56" t="inlineStr">
        <is>
          <t>ローン償却スケジュール テンプレート</t>
        </is>
      </c>
      <c r="C2" s="14" t="n"/>
      <c r="D2" s="15" t="n"/>
      <c r="E2" s="15" t="n"/>
      <c r="F2" s="15" t="n"/>
      <c r="G2" s="15" t="n"/>
      <c r="H2" s="15" t="n"/>
      <c r="I2" s="15" t="n"/>
      <c r="J2" s="2" t="n"/>
      <c r="K2" s="2" t="n"/>
    </row>
    <row r="3" ht="14.5" customHeight="1" s="61">
      <c r="A3" s="3" t="n"/>
      <c r="B3" s="16" t="n"/>
      <c r="C3" s="16" t="n"/>
      <c r="D3" s="16" t="n"/>
      <c r="E3" s="16" t="n"/>
      <c r="F3" s="16" t="n"/>
      <c r="G3" s="16" t="n"/>
      <c r="H3" s="16" t="n"/>
      <c r="I3" s="16" t="n"/>
      <c r="J3" s="3" t="n"/>
    </row>
    <row r="4" ht="22" customHeight="1" s="61">
      <c r="A4" s="6" t="n"/>
      <c r="B4" s="68" t="inlineStr">
        <is>
          <t>貸し手名</t>
        </is>
      </c>
      <c r="C4" s="99" t="n"/>
      <c r="D4" s="71" t="n"/>
      <c r="E4" s="99" t="n"/>
      <c r="F4" s="17" t="n"/>
      <c r="G4" s="62" t="inlineStr">
        <is>
          <t>データ</t>
        </is>
      </c>
      <c r="H4" s="99" t="n"/>
      <c r="I4" s="62" t="inlineStr">
        <is>
          <t>価値</t>
        </is>
      </c>
      <c r="J4" s="7" t="n"/>
    </row>
    <row r="5" ht="22" customHeight="1" s="61">
      <c r="A5" s="6" t="n"/>
      <c r="B5" s="66" t="inlineStr">
        <is>
          <t>貸し手住所</t>
        </is>
      </c>
      <c r="C5" s="100" t="n"/>
      <c r="D5" s="73" t="n"/>
      <c r="E5" s="99" t="n"/>
      <c r="F5" s="17" t="n"/>
      <c r="G5" s="74" t="inlineStr">
        <is>
          <t>シェーディング フィールドのみを入力する***</t>
        </is>
      </c>
      <c r="H5" s="101" t="n"/>
      <c r="I5" s="99" t="n"/>
      <c r="J5" s="7" t="n"/>
    </row>
    <row r="6" ht="22" customHeight="1" s="61">
      <c r="A6" s="6" t="n"/>
      <c r="B6" s="102" t="n"/>
      <c r="C6" s="103" t="n"/>
      <c r="D6" s="73" t="n"/>
      <c r="E6" s="99" t="n"/>
      <c r="F6" s="17" t="n"/>
      <c r="G6" s="78" t="inlineStr">
        <is>
          <t>購入価格</t>
        </is>
      </c>
      <c r="H6" s="99" t="n"/>
      <c r="I6" s="47" t="n">
        <v>10000</v>
      </c>
      <c r="J6" s="7" t="n"/>
    </row>
    <row r="7" ht="22" customHeight="1" s="61">
      <c r="A7" s="6" t="n"/>
      <c r="B7" s="104" t="n"/>
      <c r="C7" s="105" t="n"/>
      <c r="D7" s="73" t="n"/>
      <c r="E7" s="99" t="n"/>
      <c r="F7" s="17" t="n"/>
      <c r="G7" s="78" t="inlineStr">
        <is>
          <t>頭金の割合</t>
        </is>
      </c>
      <c r="H7" s="99" t="n"/>
      <c r="I7" s="48" t="n">
        <v>0.07000000000000001</v>
      </c>
      <c r="J7" s="7" t="n"/>
    </row>
    <row r="8" ht="22" customHeight="1" s="61">
      <c r="A8" s="6" t="n"/>
      <c r="B8" s="66" t="inlineStr">
        <is>
          <t>貸し手電話</t>
        </is>
      </c>
      <c r="C8" s="99" t="n"/>
      <c r="D8" s="82" t="n"/>
      <c r="E8" s="99" t="n"/>
      <c r="F8" s="17" t="n"/>
      <c r="G8" s="78" t="inlineStr">
        <is>
          <t>頭金の合計</t>
        </is>
      </c>
      <c r="H8" s="99" t="n"/>
      <c r="I8" s="49">
        <f>I7*I6</f>
        <v/>
      </c>
      <c r="J8" s="7" t="n"/>
    </row>
    <row r="9" ht="22" customHeight="1" s="61">
      <c r="A9" s="6" t="n"/>
      <c r="B9" s="66" t="inlineStr">
        <is>
          <t>貸し手ウェブ</t>
        </is>
      </c>
      <c r="C9" s="99" t="n"/>
      <c r="D9" s="82" t="n"/>
      <c r="E9" s="99" t="n"/>
      <c r="F9" s="17" t="n"/>
      <c r="G9" s="78" t="inlineStr">
        <is>
          <t>貸出金額</t>
        </is>
      </c>
      <c r="H9" s="99" t="n"/>
      <c r="I9" s="49">
        <f>I6-I8</f>
        <v/>
      </c>
      <c r="J9" s="7" t="n"/>
    </row>
    <row r="10" ht="22" customHeight="1" s="61">
      <c r="A10" s="6" t="n"/>
      <c r="B10" s="66" t="inlineStr">
        <is>
          <t>連絡先の電子メール</t>
        </is>
      </c>
      <c r="C10" s="99" t="n"/>
      <c r="D10" s="82" t="n"/>
      <c r="E10" s="99" t="n"/>
      <c r="F10" s="17" t="n"/>
      <c r="G10" s="78" t="inlineStr">
        <is>
          <t>年間金利</t>
        </is>
      </c>
      <c r="H10" s="99" t="n"/>
      <c r="I10" s="106" t="n">
        <v>0.045</v>
      </c>
      <c r="J10" s="7" t="n"/>
    </row>
    <row r="11" ht="22" customHeight="1" s="61">
      <c r="A11" s="6" t="n"/>
      <c r="B11" s="64" t="inlineStr">
        <is>
          <t>ローンタイプ</t>
        </is>
      </c>
      <c r="C11" s="99" t="n"/>
      <c r="D11" s="69" t="n"/>
      <c r="E11" s="99" t="n"/>
      <c r="F11" s="17" t="n"/>
      <c r="G11" s="78" t="inlineStr">
        <is>
          <t>年間ローンの長さ</t>
        </is>
      </c>
      <c r="H11" s="99" t="n"/>
      <c r="I11" s="51" t="n">
        <v>2</v>
      </c>
      <c r="J11" s="7" t="n"/>
    </row>
    <row r="12" ht="22" customHeight="1" s="61">
      <c r="A12" s="6" t="n"/>
      <c r="B12" s="64" t="inlineStr">
        <is>
          <t>貸出日</t>
        </is>
      </c>
      <c r="C12" s="99" t="n"/>
      <c r="D12" s="69" t="n"/>
      <c r="E12" s="99" t="n"/>
      <c r="F12" s="17" t="n"/>
      <c r="G12" s="78" t="inlineStr">
        <is>
          <t>支払い頻度</t>
        </is>
      </c>
      <c r="H12" s="99" t="n"/>
      <c r="I12" s="51" t="inlineStr">
        <is>
          <t>マンスリー</t>
        </is>
      </c>
      <c r="J12" s="7" t="n"/>
    </row>
    <row r="13" ht="22" customHeight="1" s="61">
      <c r="A13" s="6" t="n"/>
      <c r="B13" s="64" t="inlineStr">
        <is>
          <t>ローンの名前</t>
        </is>
      </c>
      <c r="C13" s="99" t="n"/>
      <c r="D13" s="69" t="n"/>
      <c r="E13" s="99" t="n"/>
      <c r="F13" s="18" t="n"/>
      <c r="G13" s="83" t="inlineStr">
        <is>
          <t>最初の支払い日</t>
        </is>
      </c>
      <c r="H13" s="100" t="n"/>
      <c r="I13" s="107" t="n">
        <v>43221</v>
      </c>
      <c r="J13" s="7" t="n"/>
    </row>
    <row r="14" ht="8" customHeight="1" s="61">
      <c r="A14" s="6" t="n"/>
      <c r="B14" s="19" t="n"/>
      <c r="C14" s="19" t="n"/>
      <c r="D14" s="19" t="n"/>
      <c r="E14" s="20" t="n"/>
      <c r="F14" s="21" t="inlineStr">
        <is>
          <t>周波数</t>
        </is>
      </c>
      <c r="G14" s="76" t="n"/>
      <c r="H14" s="101" t="n"/>
      <c r="I14" s="59" t="n"/>
      <c r="J14" s="7" t="n"/>
    </row>
    <row r="15" ht="22" customHeight="1" s="61">
      <c r="A15" s="3" t="n"/>
      <c r="B15" s="22" t="n"/>
      <c r="C15" s="23" t="n"/>
      <c r="D15" s="22" t="n"/>
      <c r="E15" s="22" t="n"/>
      <c r="F15" s="24" t="inlineStr">
        <is>
          <t>一年生</t>
        </is>
      </c>
      <c r="G15" s="80" t="inlineStr">
        <is>
          <t>月次金利</t>
        </is>
      </c>
      <c r="H15" s="105" t="n"/>
      <c r="I15" s="108">
        <f>I10/12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半期</t>
        </is>
      </c>
      <c r="G16" s="75" t="inlineStr">
        <is>
          <t>月賦</t>
        </is>
      </c>
      <c r="H16" s="99" t="n"/>
      <c r="I16" s="52">
        <f>ROUND(-PMT(I15,D21,I9),2)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季刊</t>
        </is>
      </c>
      <c r="G17" s="75" t="inlineStr">
        <is>
          <t>支払い回数</t>
        </is>
      </c>
      <c r="H17" s="99" t="n"/>
      <c r="I17" s="53">
        <f>D21</f>
        <v/>
      </c>
      <c r="J17" s="8" t="n"/>
    </row>
    <row r="18" ht="22" customHeight="1" s="61">
      <c r="A18" s="3" t="n"/>
      <c r="B18" s="22" t="n"/>
      <c r="C18" s="25" t="n"/>
      <c r="D18" s="26" t="n"/>
      <c r="E18" s="27" t="n"/>
      <c r="F18" s="24" t="inlineStr">
        <is>
          <t>隔月</t>
        </is>
      </c>
      <c r="G18" s="75" t="inlineStr">
        <is>
          <t>利息合計</t>
        </is>
      </c>
      <c r="H18" s="99" t="n"/>
      <c r="I18" s="52">
        <f>SUM(G26:G51)</f>
        <v/>
      </c>
      <c r="J18" s="8" t="n"/>
    </row>
    <row r="19" hidden="1" ht="21.75" customHeight="1" s="61">
      <c r="A19" s="9" t="n"/>
      <c r="B19" s="88" t="inlineStr">
        <is>
          <t>年間の期間</t>
        </is>
      </c>
      <c r="D19" s="28">
        <f t="array" ref="D19">INDEX({1;2;4;6;12;24;26;52},MATCH($I$12,$F$15:$F$22,0))</f>
        <v/>
      </c>
      <c r="E19" s="29" t="n"/>
      <c r="F19" s="86" t="inlineStr">
        <is>
          <t>マンスリー</t>
        </is>
      </c>
      <c r="G19" s="90" t="inlineStr">
        <is>
          <t>丸め</t>
        </is>
      </c>
      <c r="I19" s="31" t="inlineStr">
        <is>
          <t>オン</t>
        </is>
      </c>
      <c r="J19" s="10" t="n"/>
      <c r="M19" s="11" t="n"/>
      <c r="N19" s="11" t="n"/>
      <c r="O19" s="11" t="n"/>
      <c r="P19" s="11" t="n"/>
      <c r="Q19" s="11" t="n"/>
      <c r="R19" s="11" t="n"/>
    </row>
    <row r="20" hidden="1" ht="21.75" customHeight="1" s="61">
      <c r="A20" s="9" t="n"/>
      <c r="B20" s="87" t="inlineStr">
        <is>
          <t>期間ごとの月数</t>
        </is>
      </c>
      <c r="D20" s="28">
        <f>12/$D$19</f>
        <v/>
      </c>
      <c r="E20" s="29" t="n"/>
      <c r="F20" s="86" t="inlineStr">
        <is>
          <t>半月</t>
        </is>
      </c>
      <c r="G20" s="32" t="n"/>
      <c r="H20" s="33" t="n"/>
      <c r="I20" s="34" t="n"/>
      <c r="J20" s="10" t="n"/>
      <c r="M20" s="11" t="n"/>
      <c r="N20" s="11" t="n"/>
      <c r="O20" s="11" t="n"/>
      <c r="P20" s="11" t="n"/>
      <c r="Q20" s="11" t="n"/>
      <c r="R20" s="11" t="n"/>
    </row>
    <row r="21" hidden="1" ht="21.75" customHeight="1" s="61">
      <c r="A21" s="9" t="n"/>
      <c r="B21" s="87" t="inlineStr">
        <is>
          <t>期間数</t>
        </is>
      </c>
      <c r="D21" s="28">
        <f>$I$11*$D$19</f>
        <v/>
      </c>
      <c r="E21" s="29" t="n"/>
      <c r="F21" s="86" t="inlineStr">
        <is>
          <t>隔週週</t>
        </is>
      </c>
      <c r="G21" s="32" t="n"/>
      <c r="H21" s="33" t="n"/>
      <c r="I21" s="34" t="n"/>
      <c r="J21" s="10" t="n"/>
      <c r="M21" s="11" t="n"/>
      <c r="N21" s="11" t="n"/>
      <c r="O21" s="11" t="n"/>
      <c r="P21" s="11" t="n"/>
      <c r="Q21" s="11" t="n"/>
      <c r="R21" s="11" t="n"/>
    </row>
    <row r="22" hidden="1" ht="21.75" customHeight="1" s="61">
      <c r="A22" s="9" t="n"/>
      <c r="B22" s="85" t="inlineStr">
        <is>
          <t>丸めオプション</t>
        </is>
      </c>
      <c r="D22" s="35">
        <f>(I19="オン")</f>
        <v/>
      </c>
      <c r="E22" s="36" t="n"/>
      <c r="F22" s="16" t="inlineStr">
        <is>
          <t>ウィークリー</t>
        </is>
      </c>
      <c r="G22" s="32" t="n"/>
      <c r="H22" s="33" t="n"/>
      <c r="I22" s="34" t="n"/>
      <c r="J22" s="10" t="n"/>
      <c r="M22" s="11" t="n"/>
      <c r="N22" s="11" t="n"/>
      <c r="O22" s="11" t="n"/>
      <c r="P22" s="11" t="n"/>
      <c r="Q22" s="11" t="n"/>
      <c r="R22" s="11" t="n"/>
    </row>
    <row r="23" ht="21.75" customHeight="1" s="61">
      <c r="A23" s="12" t="n"/>
      <c r="B23" s="91" t="inlineStr">
        <is>
          <t>ローン償却スケジュール</t>
        </is>
      </c>
      <c r="C23" s="101" t="n"/>
      <c r="D23" s="101" t="n"/>
      <c r="E23" s="101" t="n"/>
      <c r="F23" s="101" t="n"/>
      <c r="G23" s="101" t="n"/>
      <c r="H23" s="101" t="n"/>
      <c r="I23" s="99" t="n"/>
      <c r="J23" s="13" t="n"/>
    </row>
    <row r="24" ht="18" customHeight="1" s="61">
      <c r="A24" s="3" t="n"/>
      <c r="B24" s="93" t="inlineStr">
        <is>
          <t>ピムト#</t>
        </is>
      </c>
      <c r="C24" s="93" t="inlineStr">
        <is>
          <t>支払日</t>
        </is>
      </c>
      <c r="D24" s="94" t="inlineStr">
        <is>
          <t>期首残高</t>
        </is>
      </c>
      <c r="E24" s="89" t="inlineStr">
        <is>
          <t>スケジュールされた支払い</t>
        </is>
      </c>
      <c r="F24" s="95" t="inlineStr">
        <is>
          <t>追加支払い</t>
        </is>
      </c>
      <c r="G24" s="89" t="inlineStr">
        <is>
          <t>利息</t>
        </is>
      </c>
      <c r="H24" s="89" t="inlineStr">
        <is>
          <t>校長</t>
        </is>
      </c>
      <c r="I24" s="95" t="inlineStr">
        <is>
          <t>秤</t>
        </is>
      </c>
    </row>
    <row r="25" ht="18" customHeight="1" s="61">
      <c r="A25" s="9" t="n"/>
      <c r="B25" s="109" t="n"/>
      <c r="C25" s="109" t="n"/>
      <c r="D25" s="109" t="n"/>
      <c r="E25" s="109" t="n"/>
      <c r="F25" s="109" t="n"/>
      <c r="G25" s="109" t="n"/>
      <c r="H25" s="109" t="n"/>
      <c r="I25" s="38">
        <f>I9</f>
        <v/>
      </c>
      <c r="J25" s="11" t="n"/>
      <c r="M25" s="11" t="n"/>
      <c r="N25" s="11" t="n"/>
      <c r="O25" s="11" t="n"/>
      <c r="P25" s="11" t="n"/>
      <c r="Q25" s="11" t="n"/>
      <c r="R25" s="11" t="n"/>
    </row>
    <row r="26" ht="18" customHeight="1" s="61">
      <c r="A26" s="3" t="n"/>
      <c r="B26" s="39" t="n">
        <v>1</v>
      </c>
      <c r="C26" s="40">
        <f>I13</f>
        <v/>
      </c>
      <c r="D26" s="110">
        <f>I9</f>
        <v/>
      </c>
      <c r="E26" s="111">
        <f>IF(B26="","",IF($D$22,IF(OR(B26=$D$21,$I$16&gt;ROUND((1+$I$15)*I25,2)),ROUND((1+$I$15)*I25,2),$I$16),IF(OR(B26=$D$21,$I$16&gt;(1+$I$15)*I25),(I+$I$15)*I25,$I$16)))</f>
        <v/>
      </c>
      <c r="F26" s="43" t="n"/>
      <c r="G26" s="111">
        <f>IF(B26="","",(IF($D$22,ROUND($I$15*I25,2),$I$15*I25)))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IF(I26="","",IF($D$22,IF(OR(B26&gt;=$D$21,ROUND(I26,2)&lt;=0),"",B26+1),IF(OR(B26&gt;=$D$21,I26&lt;=0),"",B26+1)))</f>
        <v/>
      </c>
      <c r="C27" s="113">
        <f>IF(B27="","",IF($D$19=26,IF(B27=1,$I$13,C26+14),IF($D$19=52,IF(B27=1,$I$13,C26+7),IF($D$19=24,IF(B27=1,$I$13,IF($I$13=EOMONTH($I$13,0),IF(ISODD(B27),EOMONTH(EDATE($I$13,(B27-1)/2),0),EDATE(DATE(YEAR($I$13),MONTH($I$13)+1,15),(B27-1)/2)),IF(DAY($I$13)=15,IF(ISODD(B27),EDATE($I$13,(B27-1)/2),EOMONTH(EDATE($I$13,(B27-1)/2),0)),IF(DAY($I$13)&lt;=14,IF(ISODD(B27),EDATE($I$13,(B27-1)/2),EDATE(MIN($I$13+15,EOMONTH($I$13,0)),(B27-1)/2)),EDATE(IF(ISODD(B27),$I$13,$I$13-15),B27/2))))),IF(B27=1,$I$13,EDATE($I$13,$D$20*(B27-1)))))))</f>
        <v/>
      </c>
      <c r="D27" s="110">
        <f>IF(ISERROR(IF((ROUND(I26,1)&gt;0),I26,"")),"",(IF((ROUND(I26,1)&gt;0),I26,"")))</f>
        <v/>
      </c>
      <c r="E27" s="111">
        <f>IF(B27="","",IF($D$22,IF(OR(B27=$D$21,$I$16&gt;ROUND((1+$I$15)*I26,2)),ROUND((1+$I$15)*I26,2),$I$16),IF(OR(B27=$D$21,$I$16&gt;(1+$I$15)*I26),(I+$I$15)*I26,$I$16)))</f>
        <v/>
      </c>
      <c r="F27" s="43" t="n"/>
      <c r="G27" s="111">
        <f>IF(B27="","",(IF($D$22,ROUND($I$15*I26,2),$I$15*I26)))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IF(I27="","",IF($D$22,IF(OR(B27&gt;=$D$21,ROUND(I27,2)&lt;=0),"",B27+1),IF(OR(B27&gt;=$D$21,I27&lt;=0),"",B27+1)))</f>
        <v/>
      </c>
      <c r="C28" s="113">
        <f>IF(B28="","",IF($D$19=26,IF(B28=1,$I$13,C27+14),IF($D$19=52,IF(B28=1,$I$13,C27+7),IF($D$19=24,IF(B28=1,$I$13,IF($I$13=EOMONTH($I$13,0),IF(ISODD(B28),EOMONTH(EDATE($I$13,(B28-1)/2),0),EDATE(DATE(YEAR($I$13),MONTH($I$13)+1,15),(B28-1)/2)),IF(DAY($I$13)=15,IF(ISODD(B28),EDATE($I$13,(B28-1)/2),EOMONTH(EDATE($I$13,(B28-1)/2),0)),IF(DAY($I$13)&lt;=14,IF(ISODD(B28),EDATE($I$13,(B28-1)/2),EDATE(MIN($I$13+15,EOMONTH($I$13,0)),(B28-1)/2)),EDATE(IF(ISODD(B28),$I$13,$I$13-15),B28/2))))),IF(B28=1,$I$13,EDATE($I$13,$D$20*(B28-1)))))))</f>
        <v/>
      </c>
      <c r="D28" s="110">
        <f>IF(ISERROR(IF((ROUND(I27,1)&gt;0),I27,"")),"",(IF((ROUND(I27,1)&gt;0),I27,"")))</f>
        <v/>
      </c>
      <c r="E28" s="111">
        <f>IF(B28="","",IF($D$22,IF(OR(B28=$D$21,$I$16&gt;ROUND((1+$I$15)*I27,2)),ROUND((1+$I$15)*I27,2),$I$16),IF(OR(B28=$D$21,$I$16&gt;(1+$I$15)*I27),(I+$I$15)*I27,$I$16)))</f>
        <v/>
      </c>
      <c r="F28" s="43" t="n"/>
      <c r="G28" s="111">
        <f>IF(B28="","",(IF($D$22,ROUND($I$15*I27,2),$I$15*I27)))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IF(I28="","",IF($D$22,IF(OR(B28&gt;=$D$21,ROUND(I28,2)&lt;=0),"",B28+1),IF(OR(B28&gt;=$D$21,I28&lt;=0),"",B28+1)))</f>
        <v/>
      </c>
      <c r="C29" s="113">
        <f>IF(B29="","",IF($D$19=26,IF(B29=1,$I$13,C28+14),IF($D$19=52,IF(B29=1,$I$13,C28+7),IF($D$19=24,IF(B29=1,$I$13,IF($I$13=EOMONTH($I$13,0),IF(ISODD(B29),EOMONTH(EDATE($I$13,(B29-1)/2),0),EDATE(DATE(YEAR($I$13),MONTH($I$13)+1,15),(B29-1)/2)),IF(DAY($I$13)=15,IF(ISODD(B29),EDATE($I$13,(B29-1)/2),EOMONTH(EDATE($I$13,(B29-1)/2),0)),IF(DAY($I$13)&lt;=14,IF(ISODD(B29),EDATE($I$13,(B29-1)/2),EDATE(MIN($I$13+15,EOMONTH($I$13,0)),(B29-1)/2)),EDATE(IF(ISODD(B29),$I$13,$I$13-15),B29/2))))),IF(B29=1,$I$13,EDATE($I$13,$D$20*(B29-1)))))))</f>
        <v/>
      </c>
      <c r="D29" s="110">
        <f>IF(ISERROR(IF((ROUND(I28,1)&gt;0),I28,"")),"",(IF((ROUND(I28,1)&gt;0),I28,"")))</f>
        <v/>
      </c>
      <c r="E29" s="111">
        <f>IF(B29="","",IF($D$22,IF(OR(B29=$D$21,$I$16&gt;ROUND((1+$I$15)*I28,2)),ROUND((1+$I$15)*I28,2),$I$16),IF(OR(B29=$D$21,$I$16&gt;(1+$I$15)*I28),(I+$I$15)*I28,$I$16)))</f>
        <v/>
      </c>
      <c r="F29" s="43" t="n"/>
      <c r="G29" s="111">
        <f>IF(B29="","",(IF($D$22,ROUND($I$15*I28,2),$I$15*I28)))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IF(I29="","",IF($D$22,IF(OR(B29&gt;=$D$21,ROUND(I29,2)&lt;=0),"",B29+1),IF(OR(B29&gt;=$D$21,I29&lt;=0),"",B29+1)))</f>
        <v/>
      </c>
      <c r="C30" s="113">
        <f>IF(B30="","",IF($D$19=26,IF(B30=1,$I$13,C29+14),IF($D$19=52,IF(B30=1,$I$13,C29+7),IF($D$19=24,IF(B30=1,$I$13,IF($I$13=EOMONTH($I$13,0),IF(ISODD(B30),EOMONTH(EDATE($I$13,(B30-1)/2),0),EDATE(DATE(YEAR($I$13),MONTH($I$13)+1,15),(B30-1)/2)),IF(DAY($I$13)=15,IF(ISODD(B30),EDATE($I$13,(B30-1)/2),EOMONTH(EDATE($I$13,(B30-1)/2),0)),IF(DAY($I$13)&lt;=14,IF(ISODD(B30),EDATE($I$13,(B30-1)/2),EDATE(MIN($I$13+15,EOMONTH($I$13,0)),(B30-1)/2)),EDATE(IF(ISODD(B30),$I$13,$I$13-15),B30/2))))),IF(B30=1,$I$13,EDATE($I$13,$D$20*(B30-1)))))))</f>
        <v/>
      </c>
      <c r="D30" s="110">
        <f>IF(ISERROR(IF((ROUND(I29,1)&gt;0),I29,"")),"",(IF((ROUND(I29,1)&gt;0),I29,"")))</f>
        <v/>
      </c>
      <c r="E30" s="111">
        <f>IF(B30="","",IF($D$22,IF(OR(B30=$D$21,$I$16&gt;ROUND((1+$I$15)*I29,2)),ROUND((1+$I$15)*I29,2),$I$16),IF(OR(B30=$D$21,$I$16&gt;(1+$I$15)*I29),(I+$I$15)*I29,$I$16)))</f>
        <v/>
      </c>
      <c r="F30" s="43" t="n"/>
      <c r="G30" s="111">
        <f>IF(B30="","",(IF($D$22,ROUND($I$15*I29,2),$I$15*I29)))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IF(I30="","",IF($D$22,IF(OR(B30&gt;=$D$21,ROUND(I30,2)&lt;=0),"",B30+1),IF(OR(B30&gt;=$D$21,I30&lt;=0),"",B30+1)))</f>
        <v/>
      </c>
      <c r="C31" s="113">
        <f>IF(B31="","",IF($D$19=26,IF(B31=1,$I$13,C30+14),IF($D$19=52,IF(B31=1,$I$13,C30+7),IF($D$19=24,IF(B31=1,$I$13,IF($I$13=EOMONTH($I$13,0),IF(ISODD(B31),EOMONTH(EDATE($I$13,(B31-1)/2),0),EDATE(DATE(YEAR($I$13),MONTH($I$13)+1,15),(B31-1)/2)),IF(DAY($I$13)=15,IF(ISODD(B31),EDATE($I$13,(B31-1)/2),EOMONTH(EDATE($I$13,(B31-1)/2),0)),IF(DAY($I$13)&lt;=14,IF(ISODD(B31),EDATE($I$13,(B31-1)/2),EDATE(MIN($I$13+15,EOMONTH($I$13,0)),(B31-1)/2)),EDATE(IF(ISODD(B31),$I$13,$I$13-15),B31/2))))),IF(B31=1,$I$13,EDATE($I$13,$D$20*(B31-1)))))))</f>
        <v/>
      </c>
      <c r="D31" s="110">
        <f>IF(ISERROR(IF((ROUND(I30,1)&gt;0),I30,"")),"",(IF((ROUND(I30,1)&gt;0),I30,"")))</f>
        <v/>
      </c>
      <c r="E31" s="111">
        <f>IF(B31="","",IF($D$22,IF(OR(B31=$D$21,$I$16&gt;ROUND((1+$I$15)*I30,2)),ROUND((1+$I$15)*I30,2),$I$16),IF(OR(B31=$D$21,$I$16&gt;(1+$I$15)*I30),(I+$I$15)*I30,$I$16)))</f>
        <v/>
      </c>
      <c r="F31" s="43" t="n"/>
      <c r="G31" s="111">
        <f>IF(B31="","",(IF($D$22,ROUND($I$15*I30,2),$I$15*I30)))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IF(I31="","",IF($D$22,IF(OR(B31&gt;=$D$21,ROUND(I31,2)&lt;=0),"",B31+1),IF(OR(B31&gt;=$D$21,I31&lt;=0),"",B31+1)))</f>
        <v/>
      </c>
      <c r="C32" s="113">
        <f>IF(B32="","",IF($D$19=26,IF(B32=1,$I$13,C31+14),IF($D$19=52,IF(B32=1,$I$13,C31+7),IF($D$19=24,IF(B32=1,$I$13,IF($I$13=EOMONTH($I$13,0),IF(ISODD(B32),EOMONTH(EDATE($I$13,(B32-1)/2),0),EDATE(DATE(YEAR($I$13),MONTH($I$13)+1,15),(B32-1)/2)),IF(DAY($I$13)=15,IF(ISODD(B32),EDATE($I$13,(B32-1)/2),EOMONTH(EDATE($I$13,(B32-1)/2),0)),IF(DAY($I$13)&lt;=14,IF(ISODD(B32),EDATE($I$13,(B32-1)/2),EDATE(MIN($I$13+15,EOMONTH($I$13,0)),(B32-1)/2)),EDATE(IF(ISODD(B32),$I$13,$I$13-15),B32/2))))),IF(B32=1,$I$13,EDATE($I$13,$D$20*(B32-1)))))))</f>
        <v/>
      </c>
      <c r="D32" s="110">
        <f>IF(ISERROR(IF((ROUND(I31,1)&gt;0),I31,"")),"",(IF((ROUND(I31,1)&gt;0),I31,"")))</f>
        <v/>
      </c>
      <c r="E32" s="111">
        <f>IF(B32="","",IF($D$22,IF(OR(B32=$D$21,$I$16&gt;ROUND((1+$I$15)*I31,2)),ROUND((1+$I$15)*I31,2),$I$16),IF(OR(B32=$D$21,$I$16&gt;(1+$I$15)*I31),(I+$I$15)*I31,$I$16)))</f>
        <v/>
      </c>
      <c r="F32" s="43" t="n"/>
      <c r="G32" s="111">
        <f>IF(B32="","",(IF($D$22,ROUND($I$15*I31,2),$I$15*I31)))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IF(I32="","",IF($D$22,IF(OR(B32&gt;=$D$21,ROUND(I32,2)&lt;=0),"",B32+1),IF(OR(B32&gt;=$D$21,I32&lt;=0),"",B32+1)))</f>
        <v/>
      </c>
      <c r="C33" s="113">
        <f>IF(B33="","",IF($D$19=26,IF(B33=1,$I$13,C32+14),IF($D$19=52,IF(B33=1,$I$13,C32+7),IF($D$19=24,IF(B33=1,$I$13,IF($I$13=EOMONTH($I$13,0),IF(ISODD(B33),EOMONTH(EDATE($I$13,(B33-1)/2),0),EDATE(DATE(YEAR($I$13),MONTH($I$13)+1,15),(B33-1)/2)),IF(DAY($I$13)=15,IF(ISODD(B33),EDATE($I$13,(B33-1)/2),EOMONTH(EDATE($I$13,(B33-1)/2),0)),IF(DAY($I$13)&lt;=14,IF(ISODD(B33),EDATE($I$13,(B33-1)/2),EDATE(MIN($I$13+15,EOMONTH($I$13,0)),(B33-1)/2)),EDATE(IF(ISODD(B33),$I$13,$I$13-15),B33/2))))),IF(B33=1,$I$13,EDATE($I$13,$D$20*(B33-1)))))))</f>
        <v/>
      </c>
      <c r="D33" s="110">
        <f>IF(ISERROR(IF((ROUND(I32,1)&gt;0),I32,"")),"",(IF((ROUND(I32,1)&gt;0),I32,"")))</f>
        <v/>
      </c>
      <c r="E33" s="111">
        <f>IF(B33="","",IF($D$22,IF(OR(B33=$D$21,$I$16&gt;ROUND((1+$I$15)*I32,2)),ROUND((1+$I$15)*I32,2),$I$16),IF(OR(B33=$D$21,$I$16&gt;(1+$I$15)*I32),(I+$I$15)*I32,$I$16)))</f>
        <v/>
      </c>
      <c r="F33" s="43" t="n"/>
      <c r="G33" s="111">
        <f>IF(B33="","",(IF($D$22,ROUND($I$15*I32,2),$I$15*I32)))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IF(I33="","",IF($D$22,IF(OR(B33&gt;=$D$21,ROUND(I33,2)&lt;=0),"",B33+1),IF(OR(B33&gt;=$D$21,I33&lt;=0),"",B33+1)))</f>
        <v/>
      </c>
      <c r="C34" s="113">
        <f>IF(B34="","",IF($D$19=26,IF(B34=1,$I$13,C33+14),IF($D$19=52,IF(B34=1,$I$13,C33+7),IF($D$19=24,IF(B34=1,$I$13,IF($I$13=EOMONTH($I$13,0),IF(ISODD(B34),EOMONTH(EDATE($I$13,(B34-1)/2),0),EDATE(DATE(YEAR($I$13),MONTH($I$13)+1,15),(B34-1)/2)),IF(DAY($I$13)=15,IF(ISODD(B34),EDATE($I$13,(B34-1)/2),EOMONTH(EDATE($I$13,(B34-1)/2),0)),IF(DAY($I$13)&lt;=14,IF(ISODD(B34),EDATE($I$13,(B34-1)/2),EDATE(MIN($I$13+15,EOMONTH($I$13,0)),(B34-1)/2)),EDATE(IF(ISODD(B34),$I$13,$I$13-15),B34/2))))),IF(B34=1,$I$13,EDATE($I$13,$D$20*(B34-1)))))))</f>
        <v/>
      </c>
      <c r="D34" s="110">
        <f>IF(ISERROR(IF((ROUND(I33,1)&gt;0),I33,"")),"",(IF((ROUND(I33,1)&gt;0),I33,"")))</f>
        <v/>
      </c>
      <c r="E34" s="111">
        <f>IF(B34="","",IF($D$22,IF(OR(B34=$D$21,$I$16&gt;ROUND((1+$I$15)*I33,2)),ROUND((1+$I$15)*I33,2),$I$16),IF(OR(B34=$D$21,$I$16&gt;(1+$I$15)*I33),(I+$I$15)*I33,$I$16)))</f>
        <v/>
      </c>
      <c r="F34" s="43" t="n"/>
      <c r="G34" s="111">
        <f>IF(B34="","",(IF($D$22,ROUND($I$15*I33,2),$I$15*I33)))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IF(I34="","",IF($D$22,IF(OR(B34&gt;=$D$21,ROUND(I34,2)&lt;=0),"",B34+1),IF(OR(B34&gt;=$D$21,I34&lt;=0),"",B34+1)))</f>
        <v/>
      </c>
      <c r="C35" s="113">
        <f>IF(B35="","",IF($D$19=26,IF(B35=1,$I$13,C34+14),IF($D$19=52,IF(B35=1,$I$13,C34+7),IF($D$19=24,IF(B35=1,$I$13,IF($I$13=EOMONTH($I$13,0),IF(ISODD(B35),EOMONTH(EDATE($I$13,(B35-1)/2),0),EDATE(DATE(YEAR($I$13),MONTH($I$13)+1,15),(B35-1)/2)),IF(DAY($I$13)=15,IF(ISODD(B35),EDATE($I$13,(B35-1)/2),EOMONTH(EDATE($I$13,(B35-1)/2),0)),IF(DAY($I$13)&lt;=14,IF(ISODD(B35),EDATE($I$13,(B35-1)/2),EDATE(MIN($I$13+15,EOMONTH($I$13,0)),(B35-1)/2)),EDATE(IF(ISODD(B35),$I$13,$I$13-15),B35/2))))),IF(B35=1,$I$13,EDATE($I$13,$D$20*(B35-1)))))))</f>
        <v/>
      </c>
      <c r="D35" s="110">
        <f>IF(ISERROR(IF((ROUND(I34,1)&gt;0),I34,"")),"",(IF((ROUND(I34,1)&gt;0),I34,"")))</f>
        <v/>
      </c>
      <c r="E35" s="111">
        <f>IF(B35="","",IF($D$22,IF(OR(B35=$D$21,$I$16&gt;ROUND((1+$I$15)*I34,2)),ROUND((1+$I$15)*I34,2),$I$16),IF(OR(B35=$D$21,$I$16&gt;(1+$I$15)*I34),(I+$I$15)*I34,$I$16)))</f>
        <v/>
      </c>
      <c r="F35" s="43" t="n"/>
      <c r="G35" s="111">
        <f>IF(B35="","",(IF($D$22,ROUND($I$15*I34,2),$I$15*I34)))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IF(I35="","",IF($D$22,IF(OR(B35&gt;=$D$21,ROUND(I35,2)&lt;=0),"",B35+1),IF(OR(B35&gt;=$D$21,I35&lt;=0),"",B35+1)))</f>
        <v/>
      </c>
      <c r="C36" s="113">
        <f>IF(B36="","",IF($D$19=26,IF(B36=1,$I$13,C35+14),IF($D$19=52,IF(B36=1,$I$13,C35+7),IF($D$19=24,IF(B36=1,$I$13,IF($I$13=EOMONTH($I$13,0),IF(ISODD(B36),EOMONTH(EDATE($I$13,(B36-1)/2),0),EDATE(DATE(YEAR($I$13),MONTH($I$13)+1,15),(B36-1)/2)),IF(DAY($I$13)=15,IF(ISODD(B36),EDATE($I$13,(B36-1)/2),EOMONTH(EDATE($I$13,(B36-1)/2),0)),IF(DAY($I$13)&lt;=14,IF(ISODD(B36),EDATE($I$13,(B36-1)/2),EDATE(MIN($I$13+15,EOMONTH($I$13,0)),(B36-1)/2)),EDATE(IF(ISODD(B36),$I$13,$I$13-15),B36/2))))),IF(B36=1,$I$13,EDATE($I$13,$D$20*(B36-1)))))))</f>
        <v/>
      </c>
      <c r="D36" s="110">
        <f>IF(ISERROR(IF((ROUND(I35,1)&gt;0),I35,"")),"",(IF((ROUND(I35,1)&gt;0),I35,"")))</f>
        <v/>
      </c>
      <c r="E36" s="111">
        <f>IF(B36="","",IF($D$22,IF(OR(B36=$D$21,$I$16&gt;ROUND((1+$I$15)*I35,2)),ROUND((1+$I$15)*I35,2),$I$16),IF(OR(B36=$D$21,$I$16&gt;(1+$I$15)*I35),(I+$I$15)*I35,$I$16)))</f>
        <v/>
      </c>
      <c r="F36" s="43" t="n"/>
      <c r="G36" s="111">
        <f>IF(B36="","",(IF($D$22,ROUND($I$15*I35,2),$I$15*I35)))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IF(I36="","",IF($D$22,IF(OR(B36&gt;=$D$21,ROUND(I36,2)&lt;=0),"",B36+1),IF(OR(B36&gt;=$D$21,I36&lt;=0),"",B36+1)))</f>
        <v/>
      </c>
      <c r="C37" s="113">
        <f>IF(B37="","",IF($D$19=26,IF(B37=1,$I$13,C36+14),IF($D$19=52,IF(B37=1,$I$13,C36+7),IF($D$19=24,IF(B37=1,$I$13,IF($I$13=EOMONTH($I$13,0),IF(ISODD(B37),EOMONTH(EDATE($I$13,(B37-1)/2),0),EDATE(DATE(YEAR($I$13),MONTH($I$13)+1,15),(B37-1)/2)),IF(DAY($I$13)=15,IF(ISODD(B37),EDATE($I$13,(B37-1)/2),EOMONTH(EDATE($I$13,(B37-1)/2),0)),IF(DAY($I$13)&lt;=14,IF(ISODD(B37),EDATE($I$13,(B37-1)/2),EDATE(MIN($I$13+15,EOMONTH($I$13,0)),(B37-1)/2)),EDATE(IF(ISODD(B37),$I$13,$I$13-15),B37/2))))),IF(B37=1,$I$13,EDATE($I$13,$D$20*(B37-1)))))))</f>
        <v/>
      </c>
      <c r="D37" s="110">
        <f>IF(ISERROR(IF((ROUND(I36,1)&gt;0),I36,"")),"",(IF((ROUND(I36,1)&gt;0),I36,"")))</f>
        <v/>
      </c>
      <c r="E37" s="111">
        <f>IF(B37="","",IF($D$22,IF(OR(B37=$D$21,$I$16&gt;ROUND((1+$I$15)*I36,2)),ROUND((1+$I$15)*I36,2),$I$16),IF(OR(B37=$D$21,$I$16&gt;(1+$I$15)*I36),(I+$I$15)*I36,$I$16)))</f>
        <v/>
      </c>
      <c r="F37" s="43" t="n"/>
      <c r="G37" s="111">
        <f>IF(B37="","",(IF($D$22,ROUND($I$15*I36,2),$I$15*I36)))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IF(I37="","",IF($D$22,IF(OR(B37&gt;=$D$21,ROUND(I37,2)&lt;=0),"",B37+1),IF(OR(B37&gt;=$D$21,I37&lt;=0),"",B37+1)))</f>
        <v/>
      </c>
      <c r="C38" s="113">
        <f>IF(B38="","",IF($D$19=26,IF(B38=1,$I$13,C37+14),IF($D$19=52,IF(B38=1,$I$13,C37+7),IF($D$19=24,IF(B38=1,$I$13,IF($I$13=EOMONTH($I$13,0),IF(ISODD(B38),EOMONTH(EDATE($I$13,(B38-1)/2),0),EDATE(DATE(YEAR($I$13),MONTH($I$13)+1,15),(B38-1)/2)),IF(DAY($I$13)=15,IF(ISODD(B38),EDATE($I$13,(B38-1)/2),EOMONTH(EDATE($I$13,(B38-1)/2),0)),IF(DAY($I$13)&lt;=14,IF(ISODD(B38),EDATE($I$13,(B38-1)/2),EDATE(MIN($I$13+15,EOMONTH($I$13,0)),(B38-1)/2)),EDATE(IF(ISODD(B38),$I$13,$I$13-15),B38/2))))),IF(B38=1,$I$13,EDATE($I$13,$D$20*(B38-1)))))))</f>
        <v/>
      </c>
      <c r="D38" s="110">
        <f>IF(ISERROR(IF((ROUND(I37,1)&gt;0),I37,"")),"",(IF((ROUND(I37,1)&gt;0),I37,"")))</f>
        <v/>
      </c>
      <c r="E38" s="111">
        <f>IF(B38="","",IF($D$22,IF(OR(B38=$D$21,$I$16&gt;ROUND((1+$I$15)*I37,2)),ROUND((1+$I$15)*I37,2),$I$16),IF(OR(B38=$D$21,$I$16&gt;(1+$I$15)*I37),(I+$I$15)*I37,$I$16)))</f>
        <v/>
      </c>
      <c r="F38" s="114" t="n"/>
      <c r="G38" s="111">
        <f>IF(B38="","",(IF($D$22,ROUND($I$15*I37,2),$I$15*I37)))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IF(I38="","",IF($D$22,IF(OR(B38&gt;=$D$21,ROUND(I38,2)&lt;=0),"",B38+1),IF(OR(B38&gt;=$D$21,I38&lt;=0),"",B38+1)))</f>
        <v/>
      </c>
      <c r="C39" s="113">
        <f>IF(B39="","",IF($D$19=26,IF(B39=1,$I$13,C38+14),IF($D$19=52,IF(B39=1,$I$13,C38+7),IF($D$19=24,IF(B39=1,$I$13,IF($I$13=EOMONTH($I$13,0),IF(ISODD(B39),EOMONTH(EDATE($I$13,(B39-1)/2),0),EDATE(DATE(YEAR($I$13),MONTH($I$13)+1,15),(B39-1)/2)),IF(DAY($I$13)=15,IF(ISODD(B39),EDATE($I$13,(B39-1)/2),EOMONTH(EDATE($I$13,(B39-1)/2),0)),IF(DAY($I$13)&lt;=14,IF(ISODD(B39),EDATE($I$13,(B39-1)/2),EDATE(MIN($I$13+15,EOMONTH($I$13,0)),(B39-1)/2)),EDATE(IF(ISODD(B39),$I$13,$I$13-15),B39/2))))),IF(B39=1,$I$13,EDATE($I$13,$D$20*(B39-1)))))))</f>
        <v/>
      </c>
      <c r="D39" s="110">
        <f>IF(ISERROR(IF((ROUND(I38,1)&gt;0),I38,"")),"",(IF((ROUND(I38,1)&gt;0),I38,"")))</f>
        <v/>
      </c>
      <c r="E39" s="111">
        <f>IF(B39="","",IF($D$22,IF(OR(B39=$D$21,$I$16&gt;ROUND((1+$I$15)*I38,2)),ROUND((1+$I$15)*I38,2),$I$16),IF(OR(B39=$D$21,$I$16&gt;(1+$I$15)*I38),(I+$I$15)*I38,$I$16)))</f>
        <v/>
      </c>
      <c r="F39" s="114" t="n"/>
      <c r="G39" s="111">
        <f>IF(B39="","",(IF($D$22,ROUND($I$15*I38,2),$I$15*I38)))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IF(I39="","",IF($D$22,IF(OR(B39&gt;=$D$21,ROUND(I39,2)&lt;=0),"",B39+1),IF(OR(B39&gt;=$D$21,I39&lt;=0),"",B39+1)))</f>
        <v/>
      </c>
      <c r="C40" s="113">
        <f>IF(B40="","",IF($D$19=26,IF(B40=1,$I$13,C39+14),IF($D$19=52,IF(B40=1,$I$13,C39+7),IF($D$19=24,IF(B40=1,$I$13,IF($I$13=EOMONTH($I$13,0),IF(ISODD(B40),EOMONTH(EDATE($I$13,(B40-1)/2),0),EDATE(DATE(YEAR($I$13),MONTH($I$13)+1,15),(B40-1)/2)),IF(DAY($I$13)=15,IF(ISODD(B40),EDATE($I$13,(B40-1)/2),EOMONTH(EDATE($I$13,(B40-1)/2),0)),IF(DAY($I$13)&lt;=14,IF(ISODD(B40),EDATE($I$13,(B40-1)/2),EDATE(MIN($I$13+15,EOMONTH($I$13,0)),(B40-1)/2)),EDATE(IF(ISODD(B40),$I$13,$I$13-15),B40/2))))),IF(B40=1,$I$13,EDATE($I$13,$D$20*(B40-1)))))))</f>
        <v/>
      </c>
      <c r="D40" s="110">
        <f>IF(ISERROR(IF((ROUND(I39,1)&gt;0),I39,"")),"",(IF((ROUND(I39,1)&gt;0),I39,"")))</f>
        <v/>
      </c>
      <c r="E40" s="111">
        <f>IF(B40="","",IF($D$22,IF(OR(B40=$D$21,$I$16&gt;ROUND((1+$I$15)*I39,2)),ROUND((1+$I$15)*I39,2),$I$16),IF(OR(B40=$D$21,$I$16&gt;(1+$I$15)*I39),(I+$I$15)*I39,$I$16)))</f>
        <v/>
      </c>
      <c r="F40" s="114" t="n"/>
      <c r="G40" s="111">
        <f>IF(B40="","",(IF($D$22,ROUND($I$15*I39,2),$I$15*I39)))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IF(I40="","",IF($D$22,IF(OR(B40&gt;=$D$21,ROUND(I40,2)&lt;=0),"",B40+1),IF(OR(B40&gt;=$D$21,I40&lt;=0),"",B40+1)))</f>
        <v/>
      </c>
      <c r="C41" s="113">
        <f>IF(B41="","",IF($D$19=26,IF(B41=1,$I$13,C40+14),IF($D$19=52,IF(B41=1,$I$13,C40+7),IF($D$19=24,IF(B41=1,$I$13,IF($I$13=EOMONTH($I$13,0),IF(ISODD(B41),EOMONTH(EDATE($I$13,(B41-1)/2),0),EDATE(DATE(YEAR($I$13),MONTH($I$13)+1,15),(B41-1)/2)),IF(DAY($I$13)=15,IF(ISODD(B41),EDATE($I$13,(B41-1)/2),EOMONTH(EDATE($I$13,(B41-1)/2),0)),IF(DAY($I$13)&lt;=14,IF(ISODD(B41),EDATE($I$13,(B41-1)/2),EDATE(MIN($I$13+15,EOMONTH($I$13,0)),(B41-1)/2)),EDATE(IF(ISODD(B41),$I$13,$I$13-15),B41/2))))),IF(B41=1,$I$13,EDATE($I$13,$D$20*(B41-1)))))))</f>
        <v/>
      </c>
      <c r="D41" s="110">
        <f>IF(ISERROR(IF((ROUND(I40,1)&gt;0),I40,"")),"",(IF((ROUND(I40,1)&gt;0),I40,"")))</f>
        <v/>
      </c>
      <c r="E41" s="111">
        <f>IF(B41="","",IF($D$22,IF(OR(B41=$D$21,$I$16&gt;ROUND((1+$I$15)*I40,2)),ROUND((1+$I$15)*I40,2),$I$16),IF(OR(B41=$D$21,$I$16&gt;(1+$I$15)*I40),(I+$I$15)*I40,$I$16)))</f>
        <v/>
      </c>
      <c r="F41" s="114" t="n"/>
      <c r="G41" s="111">
        <f>IF(B41="","",(IF($D$22,ROUND($I$15*I40,2),$I$15*I40)))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IF(I41="","",IF($D$22,IF(OR(B41&gt;=$D$21,ROUND(I41,2)&lt;=0),"",B41+1),IF(OR(B41&gt;=$D$21,I41&lt;=0),"",B41+1)))</f>
        <v/>
      </c>
      <c r="C42" s="113">
        <f>IF(B42="","",IF($D$19=26,IF(B42=1,$I$13,C41+14),IF($D$19=52,IF(B42=1,$I$13,C41+7),IF($D$19=24,IF(B42=1,$I$13,IF($I$13=EOMONTH($I$13,0),IF(ISODD(B42),EOMONTH(EDATE($I$13,(B42-1)/2),0),EDATE(DATE(YEAR($I$13),MONTH($I$13)+1,15),(B42-1)/2)),IF(DAY($I$13)=15,IF(ISODD(B42),EDATE($I$13,(B42-1)/2),EOMONTH(EDATE($I$13,(B42-1)/2),0)),IF(DAY($I$13)&lt;=14,IF(ISODD(B42),EDATE($I$13,(B42-1)/2),EDATE(MIN($I$13+15,EOMONTH($I$13,0)),(B42-1)/2)),EDATE(IF(ISODD(B42),$I$13,$I$13-15),B42/2))))),IF(B42=1,$I$13,EDATE($I$13,$D$20*(B42-1)))))))</f>
        <v/>
      </c>
      <c r="D42" s="110">
        <f>IF(ISERROR(IF((ROUND(I41,1)&gt;0),I41,"")),"",(IF((ROUND(I41,1)&gt;0),I41,"")))</f>
        <v/>
      </c>
      <c r="E42" s="111">
        <f>IF(B42="","",IF($D$22,IF(OR(B42=$D$21,$I$16&gt;ROUND((1+$I$15)*I41,2)),ROUND((1+$I$15)*I41,2),$I$16),IF(OR(B42=$D$21,$I$16&gt;(1+$I$15)*I41),(I+$I$15)*I41,$I$16)))</f>
        <v/>
      </c>
      <c r="F42" s="114" t="n"/>
      <c r="G42" s="111">
        <f>IF(B42="","",(IF($D$22,ROUND($I$15*I41,2),$I$15*I41)))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IF(I42="","",IF($D$22,IF(OR(B42&gt;=$D$21,ROUND(I42,2)&lt;=0),"",B42+1),IF(OR(B42&gt;=$D$21,I42&lt;=0),"",B42+1)))</f>
        <v/>
      </c>
      <c r="C43" s="113">
        <f>IF(B43="","",IF($D$19=26,IF(B43=1,$I$13,C42+14),IF($D$19=52,IF(B43=1,$I$13,C42+7),IF($D$19=24,IF(B43=1,$I$13,IF($I$13=EOMONTH($I$13,0),IF(ISODD(B43),EOMONTH(EDATE($I$13,(B43-1)/2),0),EDATE(DATE(YEAR($I$13),MONTH($I$13)+1,15),(B43-1)/2)),IF(DAY($I$13)=15,IF(ISODD(B43),EDATE($I$13,(B43-1)/2),EOMONTH(EDATE($I$13,(B43-1)/2),0)),IF(DAY($I$13)&lt;=14,IF(ISODD(B43),EDATE($I$13,(B43-1)/2),EDATE(MIN($I$13+15,EOMONTH($I$13,0)),(B43-1)/2)),EDATE(IF(ISODD(B43),$I$13,$I$13-15),B43/2))))),IF(B43=1,$I$13,EDATE($I$13,$D$20*(B43-1)))))))</f>
        <v/>
      </c>
      <c r="D43" s="110">
        <f>IF(ISERROR(IF((ROUND(I42,1)&gt;0),I42,"")),"",(IF((ROUND(I42,1)&gt;0),I42,"")))</f>
        <v/>
      </c>
      <c r="E43" s="111">
        <f>IF(B43="","",IF($D$22,IF(OR(B43=$D$21,$I$16&gt;ROUND((1+$I$15)*I42,2)),ROUND((1+$I$15)*I42,2),$I$16),IF(OR(B43=$D$21,$I$16&gt;(1+$I$15)*I42),(I+$I$15)*I42,$I$16)))</f>
        <v/>
      </c>
      <c r="F43" s="114" t="n"/>
      <c r="G43" s="111">
        <f>IF(B43="","",(IF($D$22,ROUND($I$15*I42,2),$I$15*I42)))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IF(I43="","",IF($D$22,IF(OR(B43&gt;=$D$21,ROUND(I43,2)&lt;=0),"",B43+1),IF(OR(B43&gt;=$D$21,I43&lt;=0),"",B43+1)))</f>
        <v/>
      </c>
      <c r="C44" s="113">
        <f>IF(B44="","",IF($D$19=26,IF(B44=1,$I$13,C43+14),IF($D$19=52,IF(B44=1,$I$13,C43+7),IF($D$19=24,IF(B44=1,$I$13,IF($I$13=EOMONTH($I$13,0),IF(ISODD(B44),EOMONTH(EDATE($I$13,(B44-1)/2),0),EDATE(DATE(YEAR($I$13),MONTH($I$13)+1,15),(B44-1)/2)),IF(DAY($I$13)=15,IF(ISODD(B44),EDATE($I$13,(B44-1)/2),EOMONTH(EDATE($I$13,(B44-1)/2),0)),IF(DAY($I$13)&lt;=14,IF(ISODD(B44),EDATE($I$13,(B44-1)/2),EDATE(MIN($I$13+15,EOMONTH($I$13,0)),(B44-1)/2)),EDATE(IF(ISODD(B44),$I$13,$I$13-15),B44/2))))),IF(B44=1,$I$13,EDATE($I$13,$D$20*(B44-1)))))))</f>
        <v/>
      </c>
      <c r="D44" s="110">
        <f>IF(ISERROR(IF((ROUND(I43,1)&gt;0),I43,"")),"",(IF((ROUND(I43,1)&gt;0),I43,"")))</f>
        <v/>
      </c>
      <c r="E44" s="111">
        <f>IF(B44="","",IF($D$22,IF(OR(B44=$D$21,$I$16&gt;ROUND((1+$I$15)*I43,2)),ROUND((1+$I$15)*I43,2),$I$16),IF(OR(B44=$D$21,$I$16&gt;(1+$I$15)*I43),(I+$I$15)*I43,$I$16)))</f>
        <v/>
      </c>
      <c r="F44" s="114" t="n"/>
      <c r="G44" s="111">
        <f>IF(B44="","",(IF($D$22,ROUND($I$15*I43,2),$I$15*I43)))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IF(I44="","",IF($D$22,IF(OR(B44&gt;=$D$21,ROUND(I44,2)&lt;=0),"",B44+1),IF(OR(B44&gt;=$D$21,I44&lt;=0),"",B44+1)))</f>
        <v/>
      </c>
      <c r="C45" s="113">
        <f>IF(B45="","",IF($D$19=26,IF(B45=1,$I$13,C44+14),IF($D$19=52,IF(B45=1,$I$13,C44+7),IF($D$19=24,IF(B45=1,$I$13,IF($I$13=EOMONTH($I$13,0),IF(ISODD(B45),EOMONTH(EDATE($I$13,(B45-1)/2),0),EDATE(DATE(YEAR($I$13),MONTH($I$13)+1,15),(B45-1)/2)),IF(DAY($I$13)=15,IF(ISODD(B45),EDATE($I$13,(B45-1)/2),EOMONTH(EDATE($I$13,(B45-1)/2),0)),IF(DAY($I$13)&lt;=14,IF(ISODD(B45),EDATE($I$13,(B45-1)/2),EDATE(MIN($I$13+15,EOMONTH($I$13,0)),(B45-1)/2)),EDATE(IF(ISODD(B45),$I$13,$I$13-15),B45/2))))),IF(B45=1,$I$13,EDATE($I$13,$D$20*(B45-1)))))))</f>
        <v/>
      </c>
      <c r="D45" s="110">
        <f>IF(ISERROR(IF((ROUND(I44,1)&gt;0),I44,"")),"",(IF((ROUND(I44,1)&gt;0),I44,"")))</f>
        <v/>
      </c>
      <c r="E45" s="111">
        <f>IF(B45="","",IF($D$22,IF(OR(B45=$D$21,$I$16&gt;ROUND((1+$I$15)*I44,2)),ROUND((1+$I$15)*I44,2),$I$16),IF(OR(B45=$D$21,$I$16&gt;(1+$I$15)*I44),(I+$I$15)*I44,$I$16)))</f>
        <v/>
      </c>
      <c r="F45" s="114" t="n"/>
      <c r="G45" s="111">
        <f>IF(B45="","",(IF($D$22,ROUND($I$15*I44,2),$I$15*I44)))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IF(I45="","",IF($D$22,IF(OR(B45&gt;=$D$21,ROUND(I45,2)&lt;=0),"",B45+1),IF(OR(B45&gt;=$D$21,I45&lt;=0),"",B45+1)))</f>
        <v/>
      </c>
      <c r="C46" s="113">
        <f>IF(B46="","",IF($D$19=26,IF(B46=1,$I$13,C45+14),IF($D$19=52,IF(B46=1,$I$13,C45+7),IF($D$19=24,IF(B46=1,$I$13,IF($I$13=EOMONTH($I$13,0),IF(ISODD(B46),EOMONTH(EDATE($I$13,(B46-1)/2),0),EDATE(DATE(YEAR($I$13),MONTH($I$13)+1,15),(B46-1)/2)),IF(DAY($I$13)=15,IF(ISODD(B46),EDATE($I$13,(B46-1)/2),EOMONTH(EDATE($I$13,(B46-1)/2),0)),IF(DAY($I$13)&lt;=14,IF(ISODD(B46),EDATE($I$13,(B46-1)/2),EDATE(MIN($I$13+15,EOMONTH($I$13,0)),(B46-1)/2)),EDATE(IF(ISODD(B46),$I$13,$I$13-15),B46/2))))),IF(B46=1,$I$13,EDATE($I$13,$D$20*(B46-1)))))))</f>
        <v/>
      </c>
      <c r="D46" s="110">
        <f>IF(ISERROR(IF((ROUND(I45,1)&gt;0),I45,"")),"",(IF((ROUND(I45,1)&gt;0),I45,"")))</f>
        <v/>
      </c>
      <c r="E46" s="111">
        <f>IF(B46="","",IF($D$22,IF(OR(B46=$D$21,$I$16&gt;ROUND((1+$I$15)*I45,2)),ROUND((1+$I$15)*I45,2),$I$16),IF(OR(B46=$D$21,$I$16&gt;(1+$I$15)*I45),(I+$I$15)*I45,$I$16)))</f>
        <v/>
      </c>
      <c r="F46" s="114" t="n"/>
      <c r="G46" s="111">
        <f>IF(B46="","",(IF($D$22,ROUND($I$15*I45,2),$I$15*I45)))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IF(I46="","",IF($D$22,IF(OR(B46&gt;=$D$21,ROUND(I46,2)&lt;=0),"",B46+1),IF(OR(B46&gt;=$D$21,I46&lt;=0),"",B46+1)))</f>
        <v/>
      </c>
      <c r="C47" s="113">
        <f>IF(B47="","",IF($D$19=26,IF(B47=1,$I$13,C46+14),IF($D$19=52,IF(B47=1,$I$13,C46+7),IF($D$19=24,IF(B47=1,$I$13,IF($I$13=EOMONTH($I$13,0),IF(ISODD(B47),EOMONTH(EDATE($I$13,(B47-1)/2),0),EDATE(DATE(YEAR($I$13),MONTH($I$13)+1,15),(B47-1)/2)),IF(DAY($I$13)=15,IF(ISODD(B47),EDATE($I$13,(B47-1)/2),EOMONTH(EDATE($I$13,(B47-1)/2),0)),IF(DAY($I$13)&lt;=14,IF(ISODD(B47),EDATE($I$13,(B47-1)/2),EDATE(MIN($I$13+15,EOMONTH($I$13,0)),(B47-1)/2)),EDATE(IF(ISODD(B47),$I$13,$I$13-15),B47/2))))),IF(B47=1,$I$13,EDATE($I$13,$D$20*(B47-1)))))))</f>
        <v/>
      </c>
      <c r="D47" s="110">
        <f>IF(ISERROR(IF((ROUND(I46,1)&gt;0),I46,"")),"",(IF((ROUND(I46,1)&gt;0),I46,"")))</f>
        <v/>
      </c>
      <c r="E47" s="111">
        <f>IF(B47="","",IF($D$22,IF(OR(B47=$D$21,$I$16&gt;ROUND((1+$I$15)*I46,2)),ROUND((1+$I$15)*I46,2),$I$16),IF(OR(B47=$D$21,$I$16&gt;(1+$I$15)*I46),(I+$I$15)*I46,$I$16)))</f>
        <v/>
      </c>
      <c r="F47" s="114" t="n"/>
      <c r="G47" s="111">
        <f>IF(B47="","",(IF($D$22,ROUND($I$15*I46,2),$I$15*I46)))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IF(I47="","",IF($D$22,IF(OR(B47&gt;=$D$21,ROUND(I47,2)&lt;=0),"",B47+1),IF(OR(B47&gt;=$D$21,I47&lt;=0),"",B47+1)))</f>
        <v/>
      </c>
      <c r="C48" s="113">
        <f>IF(B48="","",IF($D$19=26,IF(B48=1,$I$13,C47+14),IF($D$19=52,IF(B48=1,$I$13,C47+7),IF($D$19=24,IF(B48=1,$I$13,IF($I$13=EOMONTH($I$13,0),IF(ISODD(B48),EOMONTH(EDATE($I$13,(B48-1)/2),0),EDATE(DATE(YEAR($I$13),MONTH($I$13)+1,15),(B48-1)/2)),IF(DAY($I$13)=15,IF(ISODD(B48),EDATE($I$13,(B48-1)/2),EOMONTH(EDATE($I$13,(B48-1)/2),0)),IF(DAY($I$13)&lt;=14,IF(ISODD(B48),EDATE($I$13,(B48-1)/2),EDATE(MIN($I$13+15,EOMONTH($I$13,0)),(B48-1)/2)),EDATE(IF(ISODD(B48),$I$13,$I$13-15),B48/2))))),IF(B48=1,$I$13,EDATE($I$13,$D$20*(B48-1)))))))</f>
        <v/>
      </c>
      <c r="D48" s="110">
        <f>IF(ISERROR(IF((ROUND(I47,1)&gt;0),I47,"")),"",(IF((ROUND(I47,1)&gt;0),I47,"")))</f>
        <v/>
      </c>
      <c r="E48" s="111">
        <f>IF(B48="","",IF($D$22,IF(OR(B48=$D$21,$I$16&gt;ROUND((1+$I$15)*I47,2)),ROUND((1+$I$15)*I47,2),$I$16),IF(OR(B48=$D$21,$I$16&gt;(1+$I$15)*I47),(I+$I$15)*I47,$I$16)))</f>
        <v/>
      </c>
      <c r="F48" s="114" t="n"/>
      <c r="G48" s="111">
        <f>IF(B48="","",(IF($D$22,ROUND($I$15*I47,2),$I$15*I47)))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IF(I48="","",IF($D$22,IF(OR(B48&gt;=$D$21,ROUND(I48,2)&lt;=0),"",B48+1),IF(OR(B48&gt;=$D$21,I48&lt;=0),"",B48+1)))</f>
        <v/>
      </c>
      <c r="C49" s="113">
        <f>IF(B49="","",IF($D$19=26,IF(B49=1,$I$13,C48+14),IF($D$19=52,IF(B49=1,$I$13,C48+7),IF($D$19=24,IF(B49=1,$I$13,IF($I$13=EOMONTH($I$13,0),IF(ISODD(B49),EOMONTH(EDATE($I$13,(B49-1)/2),0),EDATE(DATE(YEAR($I$13),MONTH($I$13)+1,15),(B49-1)/2)),IF(DAY($I$13)=15,IF(ISODD(B49),EDATE($I$13,(B49-1)/2),EOMONTH(EDATE($I$13,(B49-1)/2),0)),IF(DAY($I$13)&lt;=14,IF(ISODD(B49),EDATE($I$13,(B49-1)/2),EDATE(MIN($I$13+15,EOMONTH($I$13,0)),(B49-1)/2)),EDATE(IF(ISODD(B49),$I$13,$I$13-15),B49/2))))),IF(B49=1,$I$13,EDATE($I$13,$D$20*(B49-1)))))))</f>
        <v/>
      </c>
      <c r="D49" s="110">
        <f>IF(ISERROR(IF((ROUND(I48,1)&gt;0),I48,"")),"",(IF((ROUND(I48,1)&gt;0),I48,"")))</f>
        <v/>
      </c>
      <c r="E49" s="111">
        <f>IF(B49="","",IF($D$22,IF(OR(B49=$D$21,$I$16&gt;ROUND((1+$I$15)*I48,2)),ROUND((1+$I$15)*I48,2),$I$16),IF(OR(B49=$D$21,$I$16&gt;(1+$I$15)*I48),(I+$I$15)*I48,$I$16)))</f>
        <v/>
      </c>
      <c r="F49" s="114" t="n"/>
      <c r="G49" s="111">
        <f>IF(B49="","",(IF($D$22,ROUND($I$15*I48,2),$I$15*I48)))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IF(I49="","",IF($D$22,IF(OR(B49&gt;=$D$21,ROUND(I49,2)&lt;=0),"",B49+1),IF(OR(B49&gt;=$D$21,I49&lt;=0),"",B49+1)))</f>
        <v/>
      </c>
      <c r="C50" s="113">
        <f>IF(B50="","",IF($D$19=26,IF(B50=1,$I$13,C49+14),IF($D$19=52,IF(B50=1,$I$13,C49+7),IF($D$19=24,IF(B50=1,$I$13,IF($I$13=EOMONTH($I$13,0),IF(ISODD(B50),EOMONTH(EDATE($I$13,(B50-1)/2),0),EDATE(DATE(YEAR($I$13),MONTH($I$13)+1,15),(B50-1)/2)),IF(DAY($I$13)=15,IF(ISODD(B50),EDATE($I$13,(B50-1)/2),EOMONTH(EDATE($I$13,(B50-1)/2),0)),IF(DAY($I$13)&lt;=14,IF(ISODD(B50),EDATE($I$13,(B50-1)/2),EDATE(MIN($I$13+15,EOMONTH($I$13,0)),(B50-1)/2)),EDATE(IF(ISODD(B50),$I$13,$I$13-15),B50/2))))),IF(B50=1,$I$13,EDATE($I$13,$D$20*(B50-1)))))))</f>
        <v/>
      </c>
      <c r="D50" s="110">
        <f>IF(ISERROR(IF((ROUND(I49,1)&gt;0),I49,"")),"",(IF((ROUND(I49,1)&gt;0),I49,"")))</f>
        <v/>
      </c>
      <c r="E50" s="111">
        <f>IF(B50="","",IF($D$22,IF(OR(B50=$D$21,$I$16&gt;ROUND((1+$I$15)*I49,2)),ROUND((1+$I$15)*I49,2),$I$16),IF(OR(B50=$D$21,$I$16&gt;(1+$I$15)*I49),(I+$I$15)*I49,$I$16)))</f>
        <v/>
      </c>
      <c r="F50" s="114" t="n"/>
      <c r="G50" s="111">
        <f>IF(B50="","",(IF($D$22,ROUND($I$15*I49,2),$I$15*I49)))</f>
        <v/>
      </c>
      <c r="H50" s="111">
        <f>IF(B50="","",E50-G50+F50)</f>
        <v/>
      </c>
      <c r="I50" s="112">
        <f>IF(B50="","",I49-H50)</f>
        <v/>
      </c>
    </row>
    <row r="51" ht="18" customHeight="1" s="61">
      <c r="A51" s="3" t="n"/>
      <c r="B51" s="39">
        <f>IF(I50="","",IF($D$22,IF(OR(B50&gt;=$D$21,ROUND(I50,2)&lt;=0),"",B50+1),IF(OR(B50&gt;=$D$21,I50&lt;=0),"",B50+1)))</f>
        <v/>
      </c>
      <c r="C51" s="113">
        <f>IF(B51="","",IF($D$19=26,IF(B51=1,$I$13,C50+14),IF($D$19=52,IF(B51=1,$I$13,C50+7),IF($D$19=24,IF(B51=1,$I$13,IF($I$13=EOMONTH($I$13,0),IF(ISODD(B51),EOMONTH(EDATE($I$13,(B51-1)/2),0),EDATE(DATE(YEAR($I$13),MONTH($I$13)+1,15),(B51-1)/2)),IF(DAY($I$13)=15,IF(ISODD(B51),EDATE($I$13,(B51-1)/2),EOMONTH(EDATE($I$13,(B51-1)/2),0)),IF(DAY($I$13)&lt;=14,IF(ISODD(B51),EDATE($I$13,(B51-1)/2),EDATE(MIN($I$13+15,EOMONTH($I$13,0)),(B51-1)/2)),EDATE(IF(ISODD(B51),$I$13,$I$13-15),B51/2))))),IF(B51=1,$I$13,EDATE($I$13,$D$20*(B51-1)))))))</f>
        <v/>
      </c>
      <c r="D51" s="110">
        <f>IF(ISERROR(IF((ROUND(I50,1)&gt;0),I50,"")),"",(IF((ROUND(I50,1)&gt;0),I50,"")))</f>
        <v/>
      </c>
      <c r="E51" s="111">
        <f>IF(B51="","",IF($D$22,IF(OR(B51=$D$21,$I$16&gt;ROUND((1+$I$15)*I50,2)),ROUND((1+$I$15)*I50,2),$I$16),IF(OR(B51=$D$21,$I$16&gt;(1+$I$15)*I50),(I+$I$15)*I50,$I$16)))</f>
        <v/>
      </c>
      <c r="F51" s="114" t="n"/>
      <c r="G51" s="111">
        <f>IF(B51="","",(IF($D$22,ROUND($I$15*I50,2),$I$15*I50)))</f>
        <v/>
      </c>
      <c r="H51" s="111">
        <f>IF(B51="","",E51-G51+F51)</f>
        <v/>
      </c>
      <c r="I51" s="112">
        <f>IF(B51="","",I50-H51)</f>
        <v/>
      </c>
    </row>
    <row r="52" ht="14.5" customHeight="1" s="61">
      <c r="B52" s="39">
        <f>IF(I51="","",IF($D$22,IF(OR(B51&gt;=$D$21,ROUND(I51,2)&lt;=0),"",B51+1),IF(OR(B51&gt;=$D$21,I51&lt;=0),"",B51+1)))</f>
        <v/>
      </c>
      <c r="C52" s="113">
        <f>IF(B52="","",IF($D$19=26,IF(B52=1,$I$13,C51+14),IF($D$19=52,IF(B52=1,$I$13,C51+7),IF($D$19=24,IF(B52=1,$I$13,IF($I$13=EOMONTH($I$13,0),IF(ISODD(B52),EOMONTH(EDATE($I$13,(B52-1)/2),0),EDATE(DATE(YEAR($I$13),MONTH($I$13)+1,15),(B52-1)/2)),IF(DAY($I$13)=15,IF(ISODD(B52),EDATE($I$13,(B52-1)/2),EOMONTH(EDATE($I$13,(B52-1)/2),0)),IF(DAY($I$13)&lt;=14,IF(ISODD(B52),EDATE($I$13,(B52-1)/2),EDATE(MIN($I$13+15,EOMONTH($I$13,0)),(B52-1)/2)),EDATE(IF(ISODD(B52),$I$13,$I$13-15),B52/2))))),IF(B52=1,$I$13,EDATE($I$13,$D$20*(B52-1)))))))</f>
        <v/>
      </c>
      <c r="D52" s="110">
        <f>IF(ISERROR(IF((ROUND(I51,1)&gt;0),I51,"")),"",(IF((ROUND(I51,1)&gt;0),I51,"")))</f>
        <v/>
      </c>
      <c r="E52" s="111">
        <f>IF(B52="","",IF($D$22,IF(OR(B52=$D$21,$I$16&gt;ROUND((1+$I$15)*I51,2)),ROUND((1+$I$15)*I51,2),$I$16),IF(OR(B52=$D$21,$I$16&gt;(1+$I$15)*I51),(I+$I$15)*I51,$I$16)))</f>
        <v/>
      </c>
      <c r="F52" s="114" t="n"/>
      <c r="G52" s="111">
        <f>IF(B52="","",(IF($D$22,ROUND($I$15*I51,2),$I$15*I51)))</f>
        <v/>
      </c>
      <c r="H52" s="111">
        <f>IF(B52="","",E52-G52+F52)</f>
        <v/>
      </c>
      <c r="I52" s="112">
        <f>IF(B52="","",I51-H52)</f>
        <v/>
      </c>
    </row>
    <row r="53" ht="14.5" customHeight="1" s="61"/>
    <row r="54" ht="50" customFormat="1" customHeight="1" s="97">
      <c r="A54" s="97" t="n"/>
      <c r="B54" s="115" t="inlineStr">
        <is>
          <t>SMARTSHEETで作成するには、ここをクリックしてください</t>
        </is>
      </c>
      <c r="J54" s="97" t="n"/>
      <c r="K54" s="97" t="n"/>
      <c r="L54" s="97" t="n"/>
      <c r="M54" s="97" t="n"/>
      <c r="N54" s="97" t="n"/>
      <c r="O54" s="97" t="n"/>
      <c r="P54" s="97" t="n"/>
      <c r="Q54" s="97" t="n"/>
      <c r="R54" s="97" t="n"/>
    </row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  <row r="623" ht="14.5" customHeight="1" s="61"/>
  </sheetData>
  <mergeCells count="47">
    <mergeCell ref="B22:C22"/>
    <mergeCell ref="B21:C21"/>
    <mergeCell ref="B19:C19"/>
    <mergeCell ref="B20:C20"/>
    <mergeCell ref="H24:H25"/>
    <mergeCell ref="G19:H19"/>
    <mergeCell ref="B23:I23"/>
    <mergeCell ref="B24:B25"/>
    <mergeCell ref="C24:C25"/>
    <mergeCell ref="D24:D25"/>
    <mergeCell ref="E24:E25"/>
    <mergeCell ref="F24:F25"/>
    <mergeCell ref="G24:G25"/>
    <mergeCell ref="G6:H6"/>
    <mergeCell ref="D13:E13"/>
    <mergeCell ref="D10:E10"/>
    <mergeCell ref="D9:E9"/>
    <mergeCell ref="D7:E7"/>
    <mergeCell ref="D8:E8"/>
    <mergeCell ref="G12:H12"/>
    <mergeCell ref="G13:H13"/>
    <mergeCell ref="G8:H8"/>
    <mergeCell ref="G7:H7"/>
    <mergeCell ref="G18:H18"/>
    <mergeCell ref="G14:H14"/>
    <mergeCell ref="G11:H11"/>
    <mergeCell ref="G10:H10"/>
    <mergeCell ref="G9:H9"/>
    <mergeCell ref="G16:H16"/>
    <mergeCell ref="G17:H17"/>
    <mergeCell ref="G15:H15"/>
    <mergeCell ref="B54:I54"/>
    <mergeCell ref="G4:H4"/>
    <mergeCell ref="B13:C13"/>
    <mergeCell ref="B9:C9"/>
    <mergeCell ref="B8:C8"/>
    <mergeCell ref="B11:C11"/>
    <mergeCell ref="B12:C12"/>
    <mergeCell ref="B5:C7"/>
    <mergeCell ref="B4:C4"/>
    <mergeCell ref="B10:C10"/>
    <mergeCell ref="D12:E12"/>
    <mergeCell ref="D11:E11"/>
    <mergeCell ref="D4:E4"/>
    <mergeCell ref="D5:E5"/>
    <mergeCell ref="G5:I5"/>
    <mergeCell ref="D6:E6"/>
  </mergeCells>
  <dataValidations count="2">
    <dataValidation sqref="I12" showErrorMessage="1" showInputMessage="1" allowBlank="0" type="list">
      <formula1>"年次,半期,四半期,隔月,月次,半月,隔週,週単位"</formula1>
    </dataValidation>
    <dataValidation sqref="I19" showErrorMessage="1" showInputMessage="1" allowBlank="0" type="list">
      <formula1>"オン,オフ"</formula1>
    </dataValidation>
  </dataValidations>
  <hyperlinks>
    <hyperlink xmlns:r="http://schemas.openxmlformats.org/officeDocument/2006/relationships" ref="B54" r:id="rId1"/>
  </hyperlinks>
  <pageMargins left="0.25" right="0.25" top="0.25" bottom="0.25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Q622"/>
  <sheetViews>
    <sheetView showGridLines="0" workbookViewId="0">
      <pane ySplit="1" topLeftCell="A2" activePane="bottomLeft" state="frozen"/>
      <selection pane="bottomLeft" activeCell="I12" sqref="I12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3.36328125" customWidth="1" style="61" min="11" max="17"/>
  </cols>
  <sheetData>
    <row r="1" ht="42" customHeight="1" s="61">
      <c r="A1" s="1" t="n"/>
      <c r="B1" s="56" t="inlineStr">
        <is>
          <t>ローン償却スケジュール テンプレート</t>
        </is>
      </c>
      <c r="C1" s="14" t="n"/>
      <c r="D1" s="15" t="n"/>
      <c r="E1" s="15" t="n"/>
      <c r="F1" s="15" t="n"/>
      <c r="G1" s="15" t="n"/>
      <c r="H1" s="15" t="n"/>
      <c r="I1" s="15" t="n"/>
      <c r="J1" s="2" t="n"/>
    </row>
    <row r="2" ht="14.5" customHeight="1" s="61">
      <c r="A2" s="3" t="n"/>
      <c r="B2" s="16" t="n"/>
      <c r="C2" s="16" t="n"/>
      <c r="D2" s="16" t="n"/>
      <c r="E2" s="16" t="n"/>
      <c r="F2" s="16" t="n"/>
      <c r="G2" s="16" t="n"/>
      <c r="H2" s="16" t="n"/>
      <c r="I2" s="16" t="n"/>
      <c r="J2" s="3" t="n"/>
    </row>
    <row r="3" ht="22" customHeight="1" s="61">
      <c r="A3" s="6" t="n"/>
      <c r="B3" s="68" t="inlineStr">
        <is>
          <t>貸し手名</t>
        </is>
      </c>
      <c r="C3" s="99" t="n"/>
      <c r="D3" s="71" t="n"/>
      <c r="E3" s="99" t="n"/>
      <c r="F3" s="17" t="n"/>
      <c r="G3" s="62" t="inlineStr">
        <is>
          <t>データ</t>
        </is>
      </c>
      <c r="H3" s="99" t="n"/>
      <c r="I3" s="62" t="inlineStr">
        <is>
          <t>価値</t>
        </is>
      </c>
      <c r="J3" s="7" t="n"/>
    </row>
    <row r="4" ht="22" customHeight="1" s="61">
      <c r="A4" s="6" t="n"/>
      <c r="B4" s="66" t="inlineStr">
        <is>
          <t>貸し手住所</t>
        </is>
      </c>
      <c r="C4" s="100" t="n"/>
      <c r="D4" s="73" t="n"/>
      <c r="E4" s="99" t="n"/>
      <c r="F4" s="17" t="n"/>
      <c r="G4" s="74" t="inlineStr">
        <is>
          <t>シェーディング フィールドのみを入力する***</t>
        </is>
      </c>
      <c r="H4" s="101" t="n"/>
      <c r="I4" s="99" t="n"/>
      <c r="J4" s="7" t="n"/>
    </row>
    <row r="5" ht="22" customHeight="1" s="61">
      <c r="A5" s="6" t="n"/>
      <c r="B5" s="102" t="n"/>
      <c r="C5" s="103" t="n"/>
      <c r="D5" s="73" t="n"/>
      <c r="E5" s="99" t="n"/>
      <c r="F5" s="17" t="n"/>
      <c r="G5" s="78" t="inlineStr">
        <is>
          <t>購入価格</t>
        </is>
      </c>
      <c r="H5" s="99" t="n"/>
      <c r="I5" s="47" t="n">
        <v>0</v>
      </c>
      <c r="J5" s="7" t="n"/>
    </row>
    <row r="6" ht="22" customHeight="1" s="61">
      <c r="A6" s="6" t="n"/>
      <c r="B6" s="104" t="n"/>
      <c r="C6" s="105" t="n"/>
      <c r="D6" s="73" t="n"/>
      <c r="E6" s="99" t="n"/>
      <c r="F6" s="17" t="n"/>
      <c r="G6" s="78" t="inlineStr">
        <is>
          <t>頭金の割合</t>
        </is>
      </c>
      <c r="H6" s="99" t="n"/>
      <c r="I6" s="48" t="n">
        <v>0</v>
      </c>
      <c r="J6" s="7" t="n"/>
    </row>
    <row r="7" ht="22" customHeight="1" s="61">
      <c r="A7" s="6" t="n"/>
      <c r="B7" s="66" t="inlineStr">
        <is>
          <t>貸し手電話</t>
        </is>
      </c>
      <c r="C7" s="99" t="n"/>
      <c r="D7" s="82" t="n"/>
      <c r="E7" s="99" t="n"/>
      <c r="F7" s="17" t="n"/>
      <c r="G7" s="78" t="inlineStr">
        <is>
          <t>頭金の合計</t>
        </is>
      </c>
      <c r="H7" s="99" t="n"/>
      <c r="I7" s="49">
        <f>I6*I5</f>
        <v/>
      </c>
      <c r="J7" s="7" t="n"/>
    </row>
    <row r="8" ht="22" customHeight="1" s="61">
      <c r="A8" s="6" t="n"/>
      <c r="B8" s="66" t="inlineStr">
        <is>
          <t>貸し手ウェブ</t>
        </is>
      </c>
      <c r="C8" s="99" t="n"/>
      <c r="D8" s="82" t="n"/>
      <c r="E8" s="99" t="n"/>
      <c r="F8" s="17" t="n"/>
      <c r="G8" s="78" t="inlineStr">
        <is>
          <t>貸出金額</t>
        </is>
      </c>
      <c r="H8" s="99" t="n"/>
      <c r="I8" s="49">
        <f>I5-I7</f>
        <v/>
      </c>
      <c r="J8" s="7" t="n"/>
    </row>
    <row r="9" ht="22" customHeight="1" s="61">
      <c r="A9" s="6" t="n"/>
      <c r="B9" s="66" t="inlineStr">
        <is>
          <t>連絡先の電子メール</t>
        </is>
      </c>
      <c r="C9" s="99" t="n"/>
      <c r="D9" s="82" t="n"/>
      <c r="E9" s="99" t="n"/>
      <c r="F9" s="17" t="n"/>
      <c r="G9" s="78" t="inlineStr">
        <is>
          <t>年間金利</t>
        </is>
      </c>
      <c r="H9" s="99" t="n"/>
      <c r="I9" s="106" t="n">
        <v>0</v>
      </c>
      <c r="J9" s="7" t="n"/>
    </row>
    <row r="10" ht="22" customHeight="1" s="61">
      <c r="A10" s="6" t="n"/>
      <c r="B10" s="64" t="inlineStr">
        <is>
          <t>ローンタイプ</t>
        </is>
      </c>
      <c r="C10" s="99" t="n"/>
      <c r="D10" s="69" t="n"/>
      <c r="E10" s="99" t="n"/>
      <c r="F10" s="17" t="n"/>
      <c r="G10" s="78" t="inlineStr">
        <is>
          <t>年間ローンの長さ</t>
        </is>
      </c>
      <c r="H10" s="99" t="n"/>
      <c r="I10" s="51" t="n">
        <v>1</v>
      </c>
      <c r="J10" s="7" t="n"/>
    </row>
    <row r="11" ht="22" customHeight="1" s="61">
      <c r="A11" s="6" t="n"/>
      <c r="B11" s="64" t="inlineStr">
        <is>
          <t>貸出日</t>
        </is>
      </c>
      <c r="C11" s="99" t="n"/>
      <c r="D11" s="69" t="n"/>
      <c r="E11" s="99" t="n"/>
      <c r="F11" s="17" t="n"/>
      <c r="G11" s="78" t="inlineStr">
        <is>
          <t>支払い頻度</t>
        </is>
      </c>
      <c r="H11" s="99" t="n"/>
      <c r="I11" s="51" t="inlineStr">
        <is>
          <t>マンスリー</t>
        </is>
      </c>
      <c r="J11" s="7" t="n"/>
    </row>
    <row r="12" ht="22" customHeight="1" s="61">
      <c r="A12" s="6" t="n"/>
      <c r="B12" s="64" t="inlineStr">
        <is>
          <t>ローンの名前</t>
        </is>
      </c>
      <c r="C12" s="99" t="n"/>
      <c r="D12" s="69" t="n"/>
      <c r="E12" s="99" t="n"/>
      <c r="F12" s="18" t="n"/>
      <c r="G12" s="83" t="inlineStr">
        <is>
          <t>最初の支払い日</t>
        </is>
      </c>
      <c r="H12" s="100" t="n"/>
      <c r="I12" s="107" t="n">
        <v>43221</v>
      </c>
      <c r="J12" s="7" t="n"/>
    </row>
    <row r="13" ht="8" customHeight="1" s="61">
      <c r="A13" s="6" t="n"/>
      <c r="B13" s="19" t="n"/>
      <c r="C13" s="19" t="n"/>
      <c r="D13" s="19" t="n"/>
      <c r="E13" s="20" t="n"/>
      <c r="F13" s="21" t="inlineStr">
        <is>
          <t>周波数</t>
        </is>
      </c>
      <c r="G13" s="76" t="n"/>
      <c r="H13" s="101" t="n"/>
      <c r="I13" s="59" t="n"/>
      <c r="J13" s="7" t="n"/>
    </row>
    <row r="14" ht="22" customHeight="1" s="61">
      <c r="A14" s="3" t="n"/>
      <c r="B14" s="22" t="n"/>
      <c r="C14" s="23" t="n"/>
      <c r="D14" s="22" t="n"/>
      <c r="E14" s="22" t="n"/>
      <c r="F14" s="24" t="inlineStr">
        <is>
          <t>一年生</t>
        </is>
      </c>
      <c r="G14" s="80" t="inlineStr">
        <is>
          <t>月次金利</t>
        </is>
      </c>
      <c r="H14" s="105" t="n"/>
      <c r="I14" s="108">
        <f>I9/12</f>
        <v/>
      </c>
      <c r="J14" s="8" t="n"/>
    </row>
    <row r="15" ht="22" customHeight="1" s="61">
      <c r="A15" s="3" t="n"/>
      <c r="B15" s="22" t="n"/>
      <c r="C15" s="25" t="n"/>
      <c r="D15" s="26" t="n"/>
      <c r="E15" s="27" t="n"/>
      <c r="F15" s="24" t="inlineStr">
        <is>
          <t>半期</t>
        </is>
      </c>
      <c r="G15" s="75" t="inlineStr">
        <is>
          <t>月賦</t>
        </is>
      </c>
      <c r="H15" s="99" t="n"/>
      <c r="I15" s="52">
        <f>ROUND(-PMT(I14,D20,I8),2)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季刊</t>
        </is>
      </c>
      <c r="G16" s="75" t="inlineStr">
        <is>
          <t>支払い回数</t>
        </is>
      </c>
      <c r="H16" s="99" t="n"/>
      <c r="I16" s="53">
        <f>D20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隔月</t>
        </is>
      </c>
      <c r="G17" s="75" t="inlineStr">
        <is>
          <t>利息合計</t>
        </is>
      </c>
      <c r="H17" s="99" t="n"/>
      <c r="I17" s="52">
        <f>SUM(G25:G50)</f>
        <v/>
      </c>
      <c r="J17" s="8" t="n"/>
    </row>
    <row r="18" hidden="1" ht="21.75" customHeight="1" s="61">
      <c r="A18" s="9" t="n"/>
      <c r="B18" s="88" t="inlineStr">
        <is>
          <t>年間の期間</t>
        </is>
      </c>
      <c r="D18" s="28">
        <f t="array" ref="D18">INDEX({1;2;4;6;12;24;26;52},MATCH($I$11,$F$14:$F$21,0))</f>
        <v/>
      </c>
      <c r="E18" s="29" t="n"/>
      <c r="F18" s="86" t="inlineStr">
        <is>
          <t>マンスリー</t>
        </is>
      </c>
      <c r="G18" s="90" t="inlineStr">
        <is>
          <t>丸め</t>
        </is>
      </c>
      <c r="I18" s="31" t="inlineStr">
        <is>
          <t>オン</t>
        </is>
      </c>
      <c r="J18" s="10" t="n"/>
      <c r="L18" s="11" t="n"/>
      <c r="M18" s="11" t="n"/>
      <c r="N18" s="11" t="n"/>
      <c r="O18" s="11" t="n"/>
      <c r="P18" s="11" t="n"/>
      <c r="Q18" s="11" t="n"/>
    </row>
    <row r="19" hidden="1" ht="21.75" customHeight="1" s="61">
      <c r="A19" s="9" t="n"/>
      <c r="B19" s="87" t="inlineStr">
        <is>
          <t>期間ごとの月数</t>
        </is>
      </c>
      <c r="D19" s="28">
        <f>12/$D$18</f>
        <v/>
      </c>
      <c r="E19" s="29" t="n"/>
      <c r="F19" s="86" t="inlineStr">
        <is>
          <t>半月</t>
        </is>
      </c>
      <c r="G19" s="32" t="n"/>
      <c r="H19" s="33" t="n"/>
      <c r="I19" s="34" t="n"/>
      <c r="J19" s="10" t="n"/>
      <c r="L19" s="11" t="n"/>
      <c r="M19" s="11" t="n"/>
      <c r="N19" s="11" t="n"/>
      <c r="O19" s="11" t="n"/>
      <c r="P19" s="11" t="n"/>
      <c r="Q19" s="11" t="n"/>
    </row>
    <row r="20" hidden="1" ht="21.75" customHeight="1" s="61">
      <c r="A20" s="9" t="n"/>
      <c r="B20" s="87" t="inlineStr">
        <is>
          <t>期間数</t>
        </is>
      </c>
      <c r="D20" s="28">
        <f>$I$10*$D$18</f>
        <v/>
      </c>
      <c r="E20" s="29" t="n"/>
      <c r="F20" s="86" t="inlineStr">
        <is>
          <t>隔週週</t>
        </is>
      </c>
      <c r="G20" s="32" t="n"/>
      <c r="H20" s="33" t="n"/>
      <c r="I20" s="34" t="n"/>
      <c r="J20" s="10" t="n"/>
      <c r="L20" s="11" t="n"/>
      <c r="M20" s="11" t="n"/>
      <c r="N20" s="11" t="n"/>
      <c r="O20" s="11" t="n"/>
      <c r="P20" s="11" t="n"/>
      <c r="Q20" s="11" t="n"/>
    </row>
    <row r="21" hidden="1" ht="21.75" customHeight="1" s="61">
      <c r="A21" s="9" t="n"/>
      <c r="B21" s="85" t="inlineStr">
        <is>
          <t>丸めオプション</t>
        </is>
      </c>
      <c r="D21" s="35">
        <f>(I18="オン")</f>
        <v/>
      </c>
      <c r="E21" s="36" t="n"/>
      <c r="F21" s="16" t="inlineStr">
        <is>
          <t>ウィークリー</t>
        </is>
      </c>
      <c r="G21" s="32" t="n"/>
      <c r="H21" s="33" t="n"/>
      <c r="I21" s="34" t="n"/>
      <c r="J21" s="10" t="n"/>
      <c r="L21" s="11" t="n"/>
      <c r="M21" s="11" t="n"/>
      <c r="N21" s="11" t="n"/>
      <c r="O21" s="11" t="n"/>
      <c r="P21" s="11" t="n"/>
      <c r="Q21" s="11" t="n"/>
    </row>
    <row r="22" ht="21.75" customHeight="1" s="61">
      <c r="A22" s="12" t="n"/>
      <c r="B22" s="91" t="inlineStr">
        <is>
          <t>ローン償却スケジュール</t>
        </is>
      </c>
      <c r="C22" s="101" t="n"/>
      <c r="D22" s="101" t="n"/>
      <c r="E22" s="101" t="n"/>
      <c r="F22" s="101" t="n"/>
      <c r="G22" s="101" t="n"/>
      <c r="H22" s="101" t="n"/>
      <c r="I22" s="99" t="n"/>
      <c r="J22" s="13" t="n"/>
    </row>
    <row r="23" ht="18" customHeight="1" s="61">
      <c r="A23" s="3" t="n"/>
      <c r="B23" s="93" t="inlineStr">
        <is>
          <t>ピムト#</t>
        </is>
      </c>
      <c r="C23" s="93" t="inlineStr">
        <is>
          <t>支払日</t>
        </is>
      </c>
      <c r="D23" s="94" t="inlineStr">
        <is>
          <t>期首残高</t>
        </is>
      </c>
      <c r="E23" s="89" t="inlineStr">
        <is>
          <t>スケジュールされた支払い</t>
        </is>
      </c>
      <c r="F23" s="95" t="inlineStr">
        <is>
          <t>追加支払い</t>
        </is>
      </c>
      <c r="G23" s="89" t="inlineStr">
        <is>
          <t>利息</t>
        </is>
      </c>
      <c r="H23" s="89" t="inlineStr">
        <is>
          <t>校長</t>
        </is>
      </c>
      <c r="I23" s="95" t="inlineStr">
        <is>
          <t>秤</t>
        </is>
      </c>
    </row>
    <row r="24" ht="18" customHeight="1" s="61">
      <c r="A24" s="9" t="n"/>
      <c r="B24" s="109" t="n"/>
      <c r="C24" s="109" t="n"/>
      <c r="D24" s="109" t="n"/>
      <c r="E24" s="109" t="n"/>
      <c r="F24" s="109" t="n"/>
      <c r="G24" s="109" t="n"/>
      <c r="H24" s="109" t="n"/>
      <c r="I24" s="38">
        <f>I8</f>
        <v/>
      </c>
      <c r="J24" s="11" t="n"/>
      <c r="L24" s="11" t="n"/>
      <c r="M24" s="11" t="n"/>
      <c r="N24" s="11" t="n"/>
      <c r="O24" s="11" t="n"/>
      <c r="P24" s="11" t="n"/>
      <c r="Q24" s="11" t="n"/>
    </row>
    <row r="25" ht="18" customHeight="1" s="61">
      <c r="A25" s="3" t="n"/>
      <c r="B25" s="39" t="n">
        <v>1</v>
      </c>
      <c r="C25" s="40">
        <f>I12</f>
        <v/>
      </c>
      <c r="D25" s="110">
        <f>I8</f>
        <v/>
      </c>
      <c r="E25" s="111">
        <f>IF(B25="","",IF($D$21,IF(OR(B25=$D$20,$I$15&gt;ROUND((1+$I$14)*I24,2)),ROUND((1+$I$14)*I24,2),$I$15),IF(OR(B25=$D$20,$I$15&gt;(1+$I$14)*I24),(I+$I$14)*I24,$I$15)))</f>
        <v/>
      </c>
      <c r="F25" s="43" t="n"/>
      <c r="G25" s="111">
        <f>IF(B25="","",(IF($D$21,ROUND($I$14*I24,2),$I$14*I24)))</f>
        <v/>
      </c>
      <c r="H25" s="111">
        <f>IF(B25="","",E25-G25+F25)</f>
        <v/>
      </c>
      <c r="I25" s="112">
        <f>IF(B25="","",I24-H25)</f>
        <v/>
      </c>
    </row>
    <row r="26" ht="18" customHeight="1" s="61">
      <c r="A26" s="3" t="n"/>
      <c r="B26" s="39">
        <f>IF(I25="","",IF($D$21,IF(OR(B25&gt;=$D$20,ROUND(I25,2)&lt;=0),"",B25+1),IF(OR(B25&gt;=$D$20,I25&lt;=0),"",B25+1)))</f>
        <v/>
      </c>
      <c r="C26" s="113">
        <f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110">
        <f>IF(ISERROR(IF((ROUND(I25,1)&gt;0),I25,"")),"",(IF((ROUND(I25,1)&gt;0),I25,"")))</f>
        <v/>
      </c>
      <c r="E26" s="111">
        <f>IF(B26="","",IF($D$21,IF(OR(B26=$D$20,$I$15&gt;ROUND((1+$I$14)*I25,2)),ROUND((1+$I$14)*I25,2),$I$15),IF(OR(B26=$D$20,$I$15&gt;(1+$I$14)*I25),(I+$I$14)*I25,$I$15)))</f>
        <v/>
      </c>
      <c r="F26" s="43" t="n"/>
      <c r="G26" s="111">
        <f>IF(B26="","",(IF($D$21,ROUND($I$14*I25,2),$I$14*I25)))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IF(I26="","",IF($D$21,IF(OR(B26&gt;=$D$20,ROUND(I26,2)&lt;=0),"",B26+1),IF(OR(B26&gt;=$D$20,I26&lt;=0),"",B26+1)))</f>
        <v/>
      </c>
      <c r="C27" s="113">
        <f>IF(B27="","",IF($D$18=26,IF(B27=1,$I$12,C26+14),IF($D$18=52,IF(B27=1,$I$12,C26+7),IF($D$18=24,IF(B27=1,$I$12,IF($I$12=EOMONTH($I$12,0),IF(ISODD(B27),EOMONTH(EDATE($I$12,(B27-1)/2),0),EDATE(DATE(YEAR($I$12),MONTH($I$12)+1,15),(B27-1)/2)),IF(DAY($I$12)=15,IF(ISODD(B27),EDATE($I$12,(B27-1)/2),EOMONTH(EDATE($I$12,(B27-1)/2),0)),IF(DAY($I$12)&lt;=14,IF(ISODD(B27),EDATE($I$12,(B27-1)/2),EDATE(MIN($I$12+15,EOMONTH($I$12,0)),(B27-1)/2)),EDATE(IF(ISODD(B27),$I$12,$I$12-15),B27/2))))),IF(B27=1,$I$12,EDATE($I$12,$D$19*(B27-1)))))))</f>
        <v/>
      </c>
      <c r="D27" s="110">
        <f>IF(ISERROR(IF((ROUND(I26,1)&gt;0),I26,"")),"",(IF((ROUND(I26,1)&gt;0),I26,"")))</f>
        <v/>
      </c>
      <c r="E27" s="111">
        <f>IF(B27="","",IF($D$21,IF(OR(B27=$D$20,$I$15&gt;ROUND((1+$I$14)*I26,2)),ROUND((1+$I$14)*I26,2),$I$15),IF(OR(B27=$D$20,$I$15&gt;(1+$I$14)*I26),(I+$I$14)*I26,$I$15)))</f>
        <v/>
      </c>
      <c r="F27" s="43" t="n"/>
      <c r="G27" s="111">
        <f>IF(B27="","",(IF($D$21,ROUND($I$14*I26,2),$I$14*I26)))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IF(I27="","",IF($D$21,IF(OR(B27&gt;=$D$20,ROUND(I27,2)&lt;=0),"",B27+1),IF(OR(B27&gt;=$D$20,I27&lt;=0),"",B27+1)))</f>
        <v/>
      </c>
      <c r="C28" s="113">
        <f>IF(B28="","",IF($D$18=26,IF(B28=1,$I$12,C27+14),IF($D$18=52,IF(B28=1,$I$12,C27+7),IF($D$18=24,IF(B28=1,$I$12,IF($I$12=EOMONTH($I$12,0),IF(ISODD(B28),EOMONTH(EDATE($I$12,(B28-1)/2),0),EDATE(DATE(YEAR($I$12),MONTH($I$12)+1,15),(B28-1)/2)),IF(DAY($I$12)=15,IF(ISODD(B28),EDATE($I$12,(B28-1)/2),EOMONTH(EDATE($I$12,(B28-1)/2),0)),IF(DAY($I$12)&lt;=14,IF(ISODD(B28),EDATE($I$12,(B28-1)/2),EDATE(MIN($I$12+15,EOMONTH($I$12,0)),(B28-1)/2)),EDATE(IF(ISODD(B28),$I$12,$I$12-15),B28/2))))),IF(B28=1,$I$12,EDATE($I$12,$D$19*(B28-1)))))))</f>
        <v/>
      </c>
      <c r="D28" s="110">
        <f>IF(ISERROR(IF((ROUND(I27,1)&gt;0),I27,"")),"",(IF((ROUND(I27,1)&gt;0),I27,"")))</f>
        <v/>
      </c>
      <c r="E28" s="111">
        <f>IF(B28="","",IF($D$21,IF(OR(B28=$D$20,$I$15&gt;ROUND((1+$I$14)*I27,2)),ROUND((1+$I$14)*I27,2),$I$15),IF(OR(B28=$D$20,$I$15&gt;(1+$I$14)*I27),(I+$I$14)*I27,$I$15)))</f>
        <v/>
      </c>
      <c r="F28" s="43" t="n"/>
      <c r="G28" s="111">
        <f>IF(B28="","",(IF($D$21,ROUND($I$14*I27,2),$I$14*I27)))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IF(I28="","",IF($D$21,IF(OR(B28&gt;=$D$20,ROUND(I28,2)&lt;=0),"",B28+1),IF(OR(B28&gt;=$D$20,I28&lt;=0),"",B28+1)))</f>
        <v/>
      </c>
      <c r="C29" s="113">
        <f>IF(B29="","",IF($D$18=26,IF(B29=1,$I$12,C28+14),IF($D$18=52,IF(B29=1,$I$12,C28+7),IF($D$18=24,IF(B29=1,$I$12,IF($I$12=EOMONTH($I$12,0),IF(ISODD(B29),EOMONTH(EDATE($I$12,(B29-1)/2),0),EDATE(DATE(YEAR($I$12),MONTH($I$12)+1,15),(B29-1)/2)),IF(DAY($I$12)=15,IF(ISODD(B29),EDATE($I$12,(B29-1)/2),EOMONTH(EDATE($I$12,(B29-1)/2),0)),IF(DAY($I$12)&lt;=14,IF(ISODD(B29),EDATE($I$12,(B29-1)/2),EDATE(MIN($I$12+15,EOMONTH($I$12,0)),(B29-1)/2)),EDATE(IF(ISODD(B29),$I$12,$I$12-15),B29/2))))),IF(B29=1,$I$12,EDATE($I$12,$D$19*(B29-1)))))))</f>
        <v/>
      </c>
      <c r="D29" s="110">
        <f>IF(ISERROR(IF((ROUND(I28,1)&gt;0),I28,"")),"",(IF((ROUND(I28,1)&gt;0),I28,"")))</f>
        <v/>
      </c>
      <c r="E29" s="111">
        <f>IF(B29="","",IF($D$21,IF(OR(B29=$D$20,$I$15&gt;ROUND((1+$I$14)*I28,2)),ROUND((1+$I$14)*I28,2),$I$15),IF(OR(B29=$D$20,$I$15&gt;(1+$I$14)*I28),(I+$I$14)*I28,$I$15)))</f>
        <v/>
      </c>
      <c r="F29" s="43" t="n"/>
      <c r="G29" s="111">
        <f>IF(B29="","",(IF($D$21,ROUND($I$14*I28,2),$I$14*I28)))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IF(I29="","",IF($D$21,IF(OR(B29&gt;=$D$20,ROUND(I29,2)&lt;=0),"",B29+1),IF(OR(B29&gt;=$D$20,I29&lt;=0),"",B29+1)))</f>
        <v/>
      </c>
      <c r="C30" s="113">
        <f>IF(B30="","",IF($D$18=26,IF(B30=1,$I$12,C29+14),IF($D$18=52,IF(B30=1,$I$12,C29+7),IF($D$18=24,IF(B30=1,$I$12,IF($I$12=EOMONTH($I$12,0),IF(ISODD(B30),EOMONTH(EDATE($I$12,(B30-1)/2),0),EDATE(DATE(YEAR($I$12),MONTH($I$12)+1,15),(B30-1)/2)),IF(DAY($I$12)=15,IF(ISODD(B30),EDATE($I$12,(B30-1)/2),EOMONTH(EDATE($I$12,(B30-1)/2),0)),IF(DAY($I$12)&lt;=14,IF(ISODD(B30),EDATE($I$12,(B30-1)/2),EDATE(MIN($I$12+15,EOMONTH($I$12,0)),(B30-1)/2)),EDATE(IF(ISODD(B30),$I$12,$I$12-15),B30/2))))),IF(B30=1,$I$12,EDATE($I$12,$D$19*(B30-1)))))))</f>
        <v/>
      </c>
      <c r="D30" s="110">
        <f>IF(ISERROR(IF((ROUND(I29,1)&gt;0),I29,"")),"",(IF((ROUND(I29,1)&gt;0),I29,"")))</f>
        <v/>
      </c>
      <c r="E30" s="111">
        <f>IF(B30="","",IF($D$21,IF(OR(B30=$D$20,$I$15&gt;ROUND((1+$I$14)*I29,2)),ROUND((1+$I$14)*I29,2),$I$15),IF(OR(B30=$D$20,$I$15&gt;(1+$I$14)*I29),(I+$I$14)*I29,$I$15)))</f>
        <v/>
      </c>
      <c r="F30" s="43" t="n"/>
      <c r="G30" s="111">
        <f>IF(B30="","",(IF($D$21,ROUND($I$14*I29,2),$I$14*I29)))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IF(I30="","",IF($D$21,IF(OR(B30&gt;=$D$20,ROUND(I30,2)&lt;=0),"",B30+1),IF(OR(B30&gt;=$D$20,I30&lt;=0),"",B30+1)))</f>
        <v/>
      </c>
      <c r="C31" s="113">
        <f>IF(B31="","",IF($D$18=26,IF(B31=1,$I$12,C30+14),IF($D$18=52,IF(B31=1,$I$12,C30+7),IF($D$18=24,IF(B31=1,$I$12,IF($I$12=EOMONTH($I$12,0),IF(ISODD(B31),EOMONTH(EDATE($I$12,(B31-1)/2),0),EDATE(DATE(YEAR($I$12),MONTH($I$12)+1,15),(B31-1)/2)),IF(DAY($I$12)=15,IF(ISODD(B31),EDATE($I$12,(B31-1)/2),EOMONTH(EDATE($I$12,(B31-1)/2),0)),IF(DAY($I$12)&lt;=14,IF(ISODD(B31),EDATE($I$12,(B31-1)/2),EDATE(MIN($I$12+15,EOMONTH($I$12,0)),(B31-1)/2)),EDATE(IF(ISODD(B31),$I$12,$I$12-15),B31/2))))),IF(B31=1,$I$12,EDATE($I$12,$D$19*(B31-1)))))))</f>
        <v/>
      </c>
      <c r="D31" s="110">
        <f>IF(ISERROR(IF((ROUND(I30,1)&gt;0),I30,"")),"",(IF((ROUND(I30,1)&gt;0),I30,"")))</f>
        <v/>
      </c>
      <c r="E31" s="111">
        <f>IF(B31="","",IF($D$21,IF(OR(B31=$D$20,$I$15&gt;ROUND((1+$I$14)*I30,2)),ROUND((1+$I$14)*I30,2),$I$15),IF(OR(B31=$D$20,$I$15&gt;(1+$I$14)*I30),(I+$I$14)*I30,$I$15)))</f>
        <v/>
      </c>
      <c r="F31" s="43" t="n"/>
      <c r="G31" s="111">
        <f>IF(B31="","",(IF($D$21,ROUND($I$14*I30,2),$I$14*I30)))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IF(I31="","",IF($D$21,IF(OR(B31&gt;=$D$20,ROUND(I31,2)&lt;=0),"",B31+1),IF(OR(B31&gt;=$D$20,I31&lt;=0),"",B31+1)))</f>
        <v/>
      </c>
      <c r="C32" s="113">
        <f>IF(B32="","",IF($D$18=26,IF(B32=1,$I$12,C31+14),IF($D$18=52,IF(B32=1,$I$12,C31+7),IF($D$18=24,IF(B32=1,$I$12,IF($I$12=EOMONTH($I$12,0),IF(ISODD(B32),EOMONTH(EDATE($I$12,(B32-1)/2),0),EDATE(DATE(YEAR($I$12),MONTH($I$12)+1,15),(B32-1)/2)),IF(DAY($I$12)=15,IF(ISODD(B32),EDATE($I$12,(B32-1)/2),EOMONTH(EDATE($I$12,(B32-1)/2),0)),IF(DAY($I$12)&lt;=14,IF(ISODD(B32),EDATE($I$12,(B32-1)/2),EDATE(MIN($I$12+15,EOMONTH($I$12,0)),(B32-1)/2)),EDATE(IF(ISODD(B32),$I$12,$I$12-15),B32/2))))),IF(B32=1,$I$12,EDATE($I$12,$D$19*(B32-1)))))))</f>
        <v/>
      </c>
      <c r="D32" s="110">
        <f>IF(ISERROR(IF((ROUND(I31,1)&gt;0),I31,"")),"",(IF((ROUND(I31,1)&gt;0),I31,"")))</f>
        <v/>
      </c>
      <c r="E32" s="111">
        <f>IF(B32="","",IF($D$21,IF(OR(B32=$D$20,$I$15&gt;ROUND((1+$I$14)*I31,2)),ROUND((1+$I$14)*I31,2),$I$15),IF(OR(B32=$D$20,$I$15&gt;(1+$I$14)*I31),(I+$I$14)*I31,$I$15)))</f>
        <v/>
      </c>
      <c r="F32" s="43" t="n"/>
      <c r="G32" s="111">
        <f>IF(B32="","",(IF($D$21,ROUND($I$14*I31,2),$I$14*I31)))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IF(I32="","",IF($D$21,IF(OR(B32&gt;=$D$20,ROUND(I32,2)&lt;=0),"",B32+1),IF(OR(B32&gt;=$D$20,I32&lt;=0),"",B32+1)))</f>
        <v/>
      </c>
      <c r="C33" s="113">
        <f>IF(B33="","",IF($D$18=26,IF(B33=1,$I$12,C32+14),IF($D$18=52,IF(B33=1,$I$12,C32+7),IF($D$18=24,IF(B33=1,$I$12,IF($I$12=EOMONTH($I$12,0),IF(ISODD(B33),EOMONTH(EDATE($I$12,(B33-1)/2),0),EDATE(DATE(YEAR($I$12),MONTH($I$12)+1,15),(B33-1)/2)),IF(DAY($I$12)=15,IF(ISODD(B33),EDATE($I$12,(B33-1)/2),EOMONTH(EDATE($I$12,(B33-1)/2),0)),IF(DAY($I$12)&lt;=14,IF(ISODD(B33),EDATE($I$12,(B33-1)/2),EDATE(MIN($I$12+15,EOMONTH($I$12,0)),(B33-1)/2)),EDATE(IF(ISODD(B33),$I$12,$I$12-15),B33/2))))),IF(B33=1,$I$12,EDATE($I$12,$D$19*(B33-1)))))))</f>
        <v/>
      </c>
      <c r="D33" s="110">
        <f>IF(ISERROR(IF((ROUND(I32,1)&gt;0),I32,"")),"",(IF((ROUND(I32,1)&gt;0),I32,"")))</f>
        <v/>
      </c>
      <c r="E33" s="111">
        <f>IF(B33="","",IF($D$21,IF(OR(B33=$D$20,$I$15&gt;ROUND((1+$I$14)*I32,2)),ROUND((1+$I$14)*I32,2),$I$15),IF(OR(B33=$D$20,$I$15&gt;(1+$I$14)*I32),(I+$I$14)*I32,$I$15)))</f>
        <v/>
      </c>
      <c r="F33" s="43" t="n"/>
      <c r="G33" s="111">
        <f>IF(B33="","",(IF($D$21,ROUND($I$14*I32,2),$I$14*I32)))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IF(I33="","",IF($D$21,IF(OR(B33&gt;=$D$20,ROUND(I33,2)&lt;=0),"",B33+1),IF(OR(B33&gt;=$D$20,I33&lt;=0),"",B33+1)))</f>
        <v/>
      </c>
      <c r="C34" s="113">
        <f>IF(B34="","",IF($D$18=26,IF(B34=1,$I$12,C33+14),IF($D$18=52,IF(B34=1,$I$12,C33+7),IF($D$18=24,IF(B34=1,$I$12,IF($I$12=EOMONTH($I$12,0),IF(ISODD(B34),EOMONTH(EDATE($I$12,(B34-1)/2),0),EDATE(DATE(YEAR($I$12),MONTH($I$12)+1,15),(B34-1)/2)),IF(DAY($I$12)=15,IF(ISODD(B34),EDATE($I$12,(B34-1)/2),EOMONTH(EDATE($I$12,(B34-1)/2),0)),IF(DAY($I$12)&lt;=14,IF(ISODD(B34),EDATE($I$12,(B34-1)/2),EDATE(MIN($I$12+15,EOMONTH($I$12,0)),(B34-1)/2)),EDATE(IF(ISODD(B34),$I$12,$I$12-15),B34/2))))),IF(B34=1,$I$12,EDATE($I$12,$D$19*(B34-1)))))))</f>
        <v/>
      </c>
      <c r="D34" s="110">
        <f>IF(ISERROR(IF((ROUND(I33,1)&gt;0),I33,"")),"",(IF((ROUND(I33,1)&gt;0),I33,"")))</f>
        <v/>
      </c>
      <c r="E34" s="111">
        <f>IF(B34="","",IF($D$21,IF(OR(B34=$D$20,$I$15&gt;ROUND((1+$I$14)*I33,2)),ROUND((1+$I$14)*I33,2),$I$15),IF(OR(B34=$D$20,$I$15&gt;(1+$I$14)*I33),(I+$I$14)*I33,$I$15)))</f>
        <v/>
      </c>
      <c r="F34" s="43" t="n"/>
      <c r="G34" s="111">
        <f>IF(B34="","",(IF($D$21,ROUND($I$14*I33,2),$I$14*I33)))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IF(I34="","",IF($D$21,IF(OR(B34&gt;=$D$20,ROUND(I34,2)&lt;=0),"",B34+1),IF(OR(B34&gt;=$D$20,I34&lt;=0),"",B34+1)))</f>
        <v/>
      </c>
      <c r="C35" s="113">
        <f>IF(B35="","",IF($D$18=26,IF(B35=1,$I$12,C34+14),IF($D$18=52,IF(B35=1,$I$12,C34+7),IF($D$18=24,IF(B35=1,$I$12,IF($I$12=EOMONTH($I$12,0),IF(ISODD(B35),EOMONTH(EDATE($I$12,(B35-1)/2),0),EDATE(DATE(YEAR($I$12),MONTH($I$12)+1,15),(B35-1)/2)),IF(DAY($I$12)=15,IF(ISODD(B35),EDATE($I$12,(B35-1)/2),EOMONTH(EDATE($I$12,(B35-1)/2),0)),IF(DAY($I$12)&lt;=14,IF(ISODD(B35),EDATE($I$12,(B35-1)/2),EDATE(MIN($I$12+15,EOMONTH($I$12,0)),(B35-1)/2)),EDATE(IF(ISODD(B35),$I$12,$I$12-15),B35/2))))),IF(B35=1,$I$12,EDATE($I$12,$D$19*(B35-1)))))))</f>
        <v/>
      </c>
      <c r="D35" s="110">
        <f>IF(ISERROR(IF((ROUND(I34,1)&gt;0),I34,"")),"",(IF((ROUND(I34,1)&gt;0),I34,"")))</f>
        <v/>
      </c>
      <c r="E35" s="111">
        <f>IF(B35="","",IF($D$21,IF(OR(B35=$D$20,$I$15&gt;ROUND((1+$I$14)*I34,2)),ROUND((1+$I$14)*I34,2),$I$15),IF(OR(B35=$D$20,$I$15&gt;(1+$I$14)*I34),(I+$I$14)*I34,$I$15)))</f>
        <v/>
      </c>
      <c r="F35" s="43" t="n"/>
      <c r="G35" s="111">
        <f>IF(B35="","",(IF($D$21,ROUND($I$14*I34,2),$I$14*I34)))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IF(I35="","",IF($D$21,IF(OR(B35&gt;=$D$20,ROUND(I35,2)&lt;=0),"",B35+1),IF(OR(B35&gt;=$D$20,I35&lt;=0),"",B35+1)))</f>
        <v/>
      </c>
      <c r="C36" s="113">
        <f>IF(B36="","",IF($D$18=26,IF(B36=1,$I$12,C35+14),IF($D$18=52,IF(B36=1,$I$12,C35+7),IF($D$18=24,IF(B36=1,$I$12,IF($I$12=EOMONTH($I$12,0),IF(ISODD(B36),EOMONTH(EDATE($I$12,(B36-1)/2),0),EDATE(DATE(YEAR($I$12),MONTH($I$12)+1,15),(B36-1)/2)),IF(DAY($I$12)=15,IF(ISODD(B36),EDATE($I$12,(B36-1)/2),EOMONTH(EDATE($I$12,(B36-1)/2),0)),IF(DAY($I$12)&lt;=14,IF(ISODD(B36),EDATE($I$12,(B36-1)/2),EDATE(MIN($I$12+15,EOMONTH($I$12,0)),(B36-1)/2)),EDATE(IF(ISODD(B36),$I$12,$I$12-15),B36/2))))),IF(B36=1,$I$12,EDATE($I$12,$D$19*(B36-1)))))))</f>
        <v/>
      </c>
      <c r="D36" s="110">
        <f>IF(ISERROR(IF((ROUND(I35,1)&gt;0),I35,"")),"",(IF((ROUND(I35,1)&gt;0),I35,"")))</f>
        <v/>
      </c>
      <c r="E36" s="111">
        <f>IF(B36="","",IF($D$21,IF(OR(B36=$D$20,$I$15&gt;ROUND((1+$I$14)*I35,2)),ROUND((1+$I$14)*I35,2),$I$15),IF(OR(B36=$D$20,$I$15&gt;(1+$I$14)*I35),(I+$I$14)*I35,$I$15)))</f>
        <v/>
      </c>
      <c r="F36" s="43" t="n"/>
      <c r="G36" s="111">
        <f>IF(B36="","",(IF($D$21,ROUND($I$14*I35,2),$I$14*I35)))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IF(I36="","",IF($D$21,IF(OR(B36&gt;=$D$20,ROUND(I36,2)&lt;=0),"",B36+1),IF(OR(B36&gt;=$D$20,I36&lt;=0),"",B36+1)))</f>
        <v/>
      </c>
      <c r="C37" s="113">
        <f>IF(B37="","",IF($D$18=26,IF(B37=1,$I$12,C36+14),IF($D$18=52,IF(B37=1,$I$12,C36+7),IF($D$18=24,IF(B37=1,$I$12,IF($I$12=EOMONTH($I$12,0),IF(ISODD(B37),EOMONTH(EDATE($I$12,(B37-1)/2),0),EDATE(DATE(YEAR($I$12),MONTH($I$12)+1,15),(B37-1)/2)),IF(DAY($I$12)=15,IF(ISODD(B37),EDATE($I$12,(B37-1)/2),EOMONTH(EDATE($I$12,(B37-1)/2),0)),IF(DAY($I$12)&lt;=14,IF(ISODD(B37),EDATE($I$12,(B37-1)/2),EDATE(MIN($I$12+15,EOMONTH($I$12,0)),(B37-1)/2)),EDATE(IF(ISODD(B37),$I$12,$I$12-15),B37/2))))),IF(B37=1,$I$12,EDATE($I$12,$D$19*(B37-1)))))))</f>
        <v/>
      </c>
      <c r="D37" s="110">
        <f>IF(ISERROR(IF((ROUND(I36,1)&gt;0),I36,"")),"",(IF((ROUND(I36,1)&gt;0),I36,"")))</f>
        <v/>
      </c>
      <c r="E37" s="111">
        <f>IF(B37="","",IF($D$21,IF(OR(B37=$D$20,$I$15&gt;ROUND((1+$I$14)*I36,2)),ROUND((1+$I$14)*I36,2),$I$15),IF(OR(B37=$D$20,$I$15&gt;(1+$I$14)*I36),(I+$I$14)*I36,$I$15)))</f>
        <v/>
      </c>
      <c r="F37" s="114" t="n"/>
      <c r="G37" s="111">
        <f>IF(B37="","",(IF($D$21,ROUND($I$14*I36,2),$I$14*I36)))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IF(I37="","",IF($D$21,IF(OR(B37&gt;=$D$20,ROUND(I37,2)&lt;=0),"",B37+1),IF(OR(B37&gt;=$D$20,I37&lt;=0),"",B37+1)))</f>
        <v/>
      </c>
      <c r="C38" s="113">
        <f>IF(B38="","",IF($D$18=26,IF(B38=1,$I$12,C37+14),IF($D$18=52,IF(B38=1,$I$12,C37+7),IF($D$18=24,IF(B38=1,$I$12,IF($I$12=EOMONTH($I$12,0),IF(ISODD(B38),EOMONTH(EDATE($I$12,(B38-1)/2),0),EDATE(DATE(YEAR($I$12),MONTH($I$12)+1,15),(B38-1)/2)),IF(DAY($I$12)=15,IF(ISODD(B38),EDATE($I$12,(B38-1)/2),EOMONTH(EDATE($I$12,(B38-1)/2),0)),IF(DAY($I$12)&lt;=14,IF(ISODD(B38),EDATE($I$12,(B38-1)/2),EDATE(MIN($I$12+15,EOMONTH($I$12,0)),(B38-1)/2)),EDATE(IF(ISODD(B38),$I$12,$I$12-15),B38/2))))),IF(B38=1,$I$12,EDATE($I$12,$D$19*(B38-1)))))))</f>
        <v/>
      </c>
      <c r="D38" s="110">
        <f>IF(ISERROR(IF((ROUND(I37,1)&gt;0),I37,"")),"",(IF((ROUND(I37,1)&gt;0),I37,"")))</f>
        <v/>
      </c>
      <c r="E38" s="111">
        <f>IF(B38="","",IF($D$21,IF(OR(B38=$D$20,$I$15&gt;ROUND((1+$I$14)*I37,2)),ROUND((1+$I$14)*I37,2),$I$15),IF(OR(B38=$D$20,$I$15&gt;(1+$I$14)*I37),(I+$I$14)*I37,$I$15)))</f>
        <v/>
      </c>
      <c r="F38" s="114" t="n"/>
      <c r="G38" s="111">
        <f>IF(B38="","",(IF($D$21,ROUND($I$14*I37,2),$I$14*I37)))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IF(I38="","",IF($D$21,IF(OR(B38&gt;=$D$20,ROUND(I38,2)&lt;=0),"",B38+1),IF(OR(B38&gt;=$D$20,I38&lt;=0),"",B38+1)))</f>
        <v/>
      </c>
      <c r="C39" s="113">
        <f>IF(B39="","",IF($D$18=26,IF(B39=1,$I$12,C38+14),IF($D$18=52,IF(B39=1,$I$12,C38+7),IF($D$18=24,IF(B39=1,$I$12,IF($I$12=EOMONTH($I$12,0),IF(ISODD(B39),EOMONTH(EDATE($I$12,(B39-1)/2),0),EDATE(DATE(YEAR($I$12),MONTH($I$12)+1,15),(B39-1)/2)),IF(DAY($I$12)=15,IF(ISODD(B39),EDATE($I$12,(B39-1)/2),EOMONTH(EDATE($I$12,(B39-1)/2),0)),IF(DAY($I$12)&lt;=14,IF(ISODD(B39),EDATE($I$12,(B39-1)/2),EDATE(MIN($I$12+15,EOMONTH($I$12,0)),(B39-1)/2)),EDATE(IF(ISODD(B39),$I$12,$I$12-15),B39/2))))),IF(B39=1,$I$12,EDATE($I$12,$D$19*(B39-1)))))))</f>
        <v/>
      </c>
      <c r="D39" s="110">
        <f>IF(ISERROR(IF((ROUND(I38,1)&gt;0),I38,"")),"",(IF((ROUND(I38,1)&gt;0),I38,"")))</f>
        <v/>
      </c>
      <c r="E39" s="111">
        <f>IF(B39="","",IF($D$21,IF(OR(B39=$D$20,$I$15&gt;ROUND((1+$I$14)*I38,2)),ROUND((1+$I$14)*I38,2),$I$15),IF(OR(B39=$D$20,$I$15&gt;(1+$I$14)*I38),(I+$I$14)*I38,$I$15)))</f>
        <v/>
      </c>
      <c r="F39" s="114" t="n"/>
      <c r="G39" s="111">
        <f>IF(B39="","",(IF($D$21,ROUND($I$14*I38,2),$I$14*I38)))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IF(I39="","",IF($D$21,IF(OR(B39&gt;=$D$20,ROUND(I39,2)&lt;=0),"",B39+1),IF(OR(B39&gt;=$D$20,I39&lt;=0),"",B39+1)))</f>
        <v/>
      </c>
      <c r="C40" s="113">
        <f>IF(B40="","",IF($D$18=26,IF(B40=1,$I$12,C39+14),IF($D$18=52,IF(B40=1,$I$12,C39+7),IF($D$18=24,IF(B40=1,$I$12,IF($I$12=EOMONTH($I$12,0),IF(ISODD(B40),EOMONTH(EDATE($I$12,(B40-1)/2),0),EDATE(DATE(YEAR($I$12),MONTH($I$12)+1,15),(B40-1)/2)),IF(DAY($I$12)=15,IF(ISODD(B40),EDATE($I$12,(B40-1)/2),EOMONTH(EDATE($I$12,(B40-1)/2),0)),IF(DAY($I$12)&lt;=14,IF(ISODD(B40),EDATE($I$12,(B40-1)/2),EDATE(MIN($I$12+15,EOMONTH($I$12,0)),(B40-1)/2)),EDATE(IF(ISODD(B40),$I$12,$I$12-15),B40/2))))),IF(B40=1,$I$12,EDATE($I$12,$D$19*(B40-1)))))))</f>
        <v/>
      </c>
      <c r="D40" s="110">
        <f>IF(ISERROR(IF((ROUND(I39,1)&gt;0),I39,"")),"",(IF((ROUND(I39,1)&gt;0),I39,"")))</f>
        <v/>
      </c>
      <c r="E40" s="111">
        <f>IF(B40="","",IF($D$21,IF(OR(B40=$D$20,$I$15&gt;ROUND((1+$I$14)*I39,2)),ROUND((1+$I$14)*I39,2),$I$15),IF(OR(B40=$D$20,$I$15&gt;(1+$I$14)*I39),(I+$I$14)*I39,$I$15)))</f>
        <v/>
      </c>
      <c r="F40" s="114" t="n"/>
      <c r="G40" s="111">
        <f>IF(B40="","",(IF($D$21,ROUND($I$14*I39,2),$I$14*I39)))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IF(I40="","",IF($D$21,IF(OR(B40&gt;=$D$20,ROUND(I40,2)&lt;=0),"",B40+1),IF(OR(B40&gt;=$D$20,I40&lt;=0),"",B40+1)))</f>
        <v/>
      </c>
      <c r="C41" s="113">
        <f>IF(B41="","",IF($D$18=26,IF(B41=1,$I$12,C40+14),IF($D$18=52,IF(B41=1,$I$12,C40+7),IF($D$18=24,IF(B41=1,$I$12,IF($I$12=EOMONTH($I$12,0),IF(ISODD(B41),EOMONTH(EDATE($I$12,(B41-1)/2),0),EDATE(DATE(YEAR($I$12),MONTH($I$12)+1,15),(B41-1)/2)),IF(DAY($I$12)=15,IF(ISODD(B41),EDATE($I$12,(B41-1)/2),EOMONTH(EDATE($I$12,(B41-1)/2),0)),IF(DAY($I$12)&lt;=14,IF(ISODD(B41),EDATE($I$12,(B41-1)/2),EDATE(MIN($I$12+15,EOMONTH($I$12,0)),(B41-1)/2)),EDATE(IF(ISODD(B41),$I$12,$I$12-15),B41/2))))),IF(B41=1,$I$12,EDATE($I$12,$D$19*(B41-1)))))))</f>
        <v/>
      </c>
      <c r="D41" s="110">
        <f>IF(ISERROR(IF((ROUND(I40,1)&gt;0),I40,"")),"",(IF((ROUND(I40,1)&gt;0),I40,"")))</f>
        <v/>
      </c>
      <c r="E41" s="111">
        <f>IF(B41="","",IF($D$21,IF(OR(B41=$D$20,$I$15&gt;ROUND((1+$I$14)*I40,2)),ROUND((1+$I$14)*I40,2),$I$15),IF(OR(B41=$D$20,$I$15&gt;(1+$I$14)*I40),(I+$I$14)*I40,$I$15)))</f>
        <v/>
      </c>
      <c r="F41" s="114" t="n"/>
      <c r="G41" s="111">
        <f>IF(B41="","",(IF($D$21,ROUND($I$14*I40,2),$I$14*I40)))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IF(I41="","",IF($D$21,IF(OR(B41&gt;=$D$20,ROUND(I41,2)&lt;=0),"",B41+1),IF(OR(B41&gt;=$D$20,I41&lt;=0),"",B41+1)))</f>
        <v/>
      </c>
      <c r="C42" s="113">
        <f>IF(B42="","",IF($D$18=26,IF(B42=1,$I$12,C41+14),IF($D$18=52,IF(B42=1,$I$12,C41+7),IF($D$18=24,IF(B42=1,$I$12,IF($I$12=EOMONTH($I$12,0),IF(ISODD(B42),EOMONTH(EDATE($I$12,(B42-1)/2),0),EDATE(DATE(YEAR($I$12),MONTH($I$12)+1,15),(B42-1)/2)),IF(DAY($I$12)=15,IF(ISODD(B42),EDATE($I$12,(B42-1)/2),EOMONTH(EDATE($I$12,(B42-1)/2),0)),IF(DAY($I$12)&lt;=14,IF(ISODD(B42),EDATE($I$12,(B42-1)/2),EDATE(MIN($I$12+15,EOMONTH($I$12,0)),(B42-1)/2)),EDATE(IF(ISODD(B42),$I$12,$I$12-15),B42/2))))),IF(B42=1,$I$12,EDATE($I$12,$D$19*(B42-1)))))))</f>
        <v/>
      </c>
      <c r="D42" s="110">
        <f>IF(ISERROR(IF((ROUND(I41,1)&gt;0),I41,"")),"",(IF((ROUND(I41,1)&gt;0),I41,"")))</f>
        <v/>
      </c>
      <c r="E42" s="111">
        <f>IF(B42="","",IF($D$21,IF(OR(B42=$D$20,$I$15&gt;ROUND((1+$I$14)*I41,2)),ROUND((1+$I$14)*I41,2),$I$15),IF(OR(B42=$D$20,$I$15&gt;(1+$I$14)*I41),(I+$I$14)*I41,$I$15)))</f>
        <v/>
      </c>
      <c r="F42" s="114" t="n"/>
      <c r="G42" s="111">
        <f>IF(B42="","",(IF($D$21,ROUND($I$14*I41,2),$I$14*I41)))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IF(I42="","",IF($D$21,IF(OR(B42&gt;=$D$20,ROUND(I42,2)&lt;=0),"",B42+1),IF(OR(B42&gt;=$D$20,I42&lt;=0),"",B42+1)))</f>
        <v/>
      </c>
      <c r="C43" s="113">
        <f>IF(B43="","",IF($D$18=26,IF(B43=1,$I$12,C42+14),IF($D$18=52,IF(B43=1,$I$12,C42+7),IF($D$18=24,IF(B43=1,$I$12,IF($I$12=EOMONTH($I$12,0),IF(ISODD(B43),EOMONTH(EDATE($I$12,(B43-1)/2),0),EDATE(DATE(YEAR($I$12),MONTH($I$12)+1,15),(B43-1)/2)),IF(DAY($I$12)=15,IF(ISODD(B43),EDATE($I$12,(B43-1)/2),EOMONTH(EDATE($I$12,(B43-1)/2),0)),IF(DAY($I$12)&lt;=14,IF(ISODD(B43),EDATE($I$12,(B43-1)/2),EDATE(MIN($I$12+15,EOMONTH($I$12,0)),(B43-1)/2)),EDATE(IF(ISODD(B43),$I$12,$I$12-15),B43/2))))),IF(B43=1,$I$12,EDATE($I$12,$D$19*(B43-1)))))))</f>
        <v/>
      </c>
      <c r="D43" s="110">
        <f>IF(ISERROR(IF((ROUND(I42,1)&gt;0),I42,"")),"",(IF((ROUND(I42,1)&gt;0),I42,"")))</f>
        <v/>
      </c>
      <c r="E43" s="111">
        <f>IF(B43="","",IF($D$21,IF(OR(B43=$D$20,$I$15&gt;ROUND((1+$I$14)*I42,2)),ROUND((1+$I$14)*I42,2),$I$15),IF(OR(B43=$D$20,$I$15&gt;(1+$I$14)*I42),(I+$I$14)*I42,$I$15)))</f>
        <v/>
      </c>
      <c r="F43" s="114" t="n"/>
      <c r="G43" s="111">
        <f>IF(B43="","",(IF($D$21,ROUND($I$14*I42,2),$I$14*I42)))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IF(I43="","",IF($D$21,IF(OR(B43&gt;=$D$20,ROUND(I43,2)&lt;=0),"",B43+1),IF(OR(B43&gt;=$D$20,I43&lt;=0),"",B43+1)))</f>
        <v/>
      </c>
      <c r="C44" s="113">
        <f>IF(B44="","",IF($D$18=26,IF(B44=1,$I$12,C43+14),IF($D$18=52,IF(B44=1,$I$12,C43+7),IF($D$18=24,IF(B44=1,$I$12,IF($I$12=EOMONTH($I$12,0),IF(ISODD(B44),EOMONTH(EDATE($I$12,(B44-1)/2),0),EDATE(DATE(YEAR($I$12),MONTH($I$12)+1,15),(B44-1)/2)),IF(DAY($I$12)=15,IF(ISODD(B44),EDATE($I$12,(B44-1)/2),EOMONTH(EDATE($I$12,(B44-1)/2),0)),IF(DAY($I$12)&lt;=14,IF(ISODD(B44),EDATE($I$12,(B44-1)/2),EDATE(MIN($I$12+15,EOMONTH($I$12,0)),(B44-1)/2)),EDATE(IF(ISODD(B44),$I$12,$I$12-15),B44/2))))),IF(B44=1,$I$12,EDATE($I$12,$D$19*(B44-1)))))))</f>
        <v/>
      </c>
      <c r="D44" s="110">
        <f>IF(ISERROR(IF((ROUND(I43,1)&gt;0),I43,"")),"",(IF((ROUND(I43,1)&gt;0),I43,"")))</f>
        <v/>
      </c>
      <c r="E44" s="111">
        <f>IF(B44="","",IF($D$21,IF(OR(B44=$D$20,$I$15&gt;ROUND((1+$I$14)*I43,2)),ROUND((1+$I$14)*I43,2),$I$15),IF(OR(B44=$D$20,$I$15&gt;(1+$I$14)*I43),(I+$I$14)*I43,$I$15)))</f>
        <v/>
      </c>
      <c r="F44" s="114" t="n"/>
      <c r="G44" s="111">
        <f>IF(B44="","",(IF($D$21,ROUND($I$14*I43,2),$I$14*I43)))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IF(I44="","",IF($D$21,IF(OR(B44&gt;=$D$20,ROUND(I44,2)&lt;=0),"",B44+1),IF(OR(B44&gt;=$D$20,I44&lt;=0),"",B44+1)))</f>
        <v/>
      </c>
      <c r="C45" s="113">
        <f>IF(B45="","",IF($D$18=26,IF(B45=1,$I$12,C44+14),IF($D$18=52,IF(B45=1,$I$12,C44+7),IF($D$18=24,IF(B45=1,$I$12,IF($I$12=EOMONTH($I$12,0),IF(ISODD(B45),EOMONTH(EDATE($I$12,(B45-1)/2),0),EDATE(DATE(YEAR($I$12),MONTH($I$12)+1,15),(B45-1)/2)),IF(DAY($I$12)=15,IF(ISODD(B45),EDATE($I$12,(B45-1)/2),EOMONTH(EDATE($I$12,(B45-1)/2),0)),IF(DAY($I$12)&lt;=14,IF(ISODD(B45),EDATE($I$12,(B45-1)/2),EDATE(MIN($I$12+15,EOMONTH($I$12,0)),(B45-1)/2)),EDATE(IF(ISODD(B45),$I$12,$I$12-15),B45/2))))),IF(B45=1,$I$12,EDATE($I$12,$D$19*(B45-1)))))))</f>
        <v/>
      </c>
      <c r="D45" s="110">
        <f>IF(ISERROR(IF((ROUND(I44,1)&gt;0),I44,"")),"",(IF((ROUND(I44,1)&gt;0),I44,"")))</f>
        <v/>
      </c>
      <c r="E45" s="111">
        <f>IF(B45="","",IF($D$21,IF(OR(B45=$D$20,$I$15&gt;ROUND((1+$I$14)*I44,2)),ROUND((1+$I$14)*I44,2),$I$15),IF(OR(B45=$D$20,$I$15&gt;(1+$I$14)*I44),(I+$I$14)*I44,$I$15)))</f>
        <v/>
      </c>
      <c r="F45" s="114" t="n"/>
      <c r="G45" s="111">
        <f>IF(B45="","",(IF($D$21,ROUND($I$14*I44,2),$I$14*I44)))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IF(I45="","",IF($D$21,IF(OR(B45&gt;=$D$20,ROUND(I45,2)&lt;=0),"",B45+1),IF(OR(B45&gt;=$D$20,I45&lt;=0),"",B45+1)))</f>
        <v/>
      </c>
      <c r="C46" s="113">
        <f>IF(B46="","",IF($D$18=26,IF(B46=1,$I$12,C45+14),IF($D$18=52,IF(B46=1,$I$12,C45+7),IF($D$18=24,IF(B46=1,$I$12,IF($I$12=EOMONTH($I$12,0),IF(ISODD(B46),EOMONTH(EDATE($I$12,(B46-1)/2),0),EDATE(DATE(YEAR($I$12),MONTH($I$12)+1,15),(B46-1)/2)),IF(DAY($I$12)=15,IF(ISODD(B46),EDATE($I$12,(B46-1)/2),EOMONTH(EDATE($I$12,(B46-1)/2),0)),IF(DAY($I$12)&lt;=14,IF(ISODD(B46),EDATE($I$12,(B46-1)/2),EDATE(MIN($I$12+15,EOMONTH($I$12,0)),(B46-1)/2)),EDATE(IF(ISODD(B46),$I$12,$I$12-15),B46/2))))),IF(B46=1,$I$12,EDATE($I$12,$D$19*(B46-1)))))))</f>
        <v/>
      </c>
      <c r="D46" s="110">
        <f>IF(ISERROR(IF((ROUND(I45,1)&gt;0),I45,"")),"",(IF((ROUND(I45,1)&gt;0),I45,"")))</f>
        <v/>
      </c>
      <c r="E46" s="111">
        <f>IF(B46="","",IF($D$21,IF(OR(B46=$D$20,$I$15&gt;ROUND((1+$I$14)*I45,2)),ROUND((1+$I$14)*I45,2),$I$15),IF(OR(B46=$D$20,$I$15&gt;(1+$I$14)*I45),(I+$I$14)*I45,$I$15)))</f>
        <v/>
      </c>
      <c r="F46" s="114" t="n"/>
      <c r="G46" s="111">
        <f>IF(B46="","",(IF($D$21,ROUND($I$14*I45,2),$I$14*I45)))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IF(I46="","",IF($D$21,IF(OR(B46&gt;=$D$20,ROUND(I46,2)&lt;=0),"",B46+1),IF(OR(B46&gt;=$D$20,I46&lt;=0),"",B46+1)))</f>
        <v/>
      </c>
      <c r="C47" s="113">
        <f>IF(B47="","",IF($D$18=26,IF(B47=1,$I$12,C46+14),IF($D$18=52,IF(B47=1,$I$12,C46+7),IF($D$18=24,IF(B47=1,$I$12,IF($I$12=EOMONTH($I$12,0),IF(ISODD(B47),EOMONTH(EDATE($I$12,(B47-1)/2),0),EDATE(DATE(YEAR($I$12),MONTH($I$12)+1,15),(B47-1)/2)),IF(DAY($I$12)=15,IF(ISODD(B47),EDATE($I$12,(B47-1)/2),EOMONTH(EDATE($I$12,(B47-1)/2),0)),IF(DAY($I$12)&lt;=14,IF(ISODD(B47),EDATE($I$12,(B47-1)/2),EDATE(MIN($I$12+15,EOMONTH($I$12,0)),(B47-1)/2)),EDATE(IF(ISODD(B47),$I$12,$I$12-15),B47/2))))),IF(B47=1,$I$12,EDATE($I$12,$D$19*(B47-1)))))))</f>
        <v/>
      </c>
      <c r="D47" s="110">
        <f>IF(ISERROR(IF((ROUND(I46,1)&gt;0),I46,"")),"",(IF((ROUND(I46,1)&gt;0),I46,"")))</f>
        <v/>
      </c>
      <c r="E47" s="111">
        <f>IF(B47="","",IF($D$21,IF(OR(B47=$D$20,$I$15&gt;ROUND((1+$I$14)*I46,2)),ROUND((1+$I$14)*I46,2),$I$15),IF(OR(B47=$D$20,$I$15&gt;(1+$I$14)*I46),(I+$I$14)*I46,$I$15)))</f>
        <v/>
      </c>
      <c r="F47" s="114" t="n"/>
      <c r="G47" s="111">
        <f>IF(B47="","",(IF($D$21,ROUND($I$14*I46,2),$I$14*I46)))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IF(I47="","",IF($D$21,IF(OR(B47&gt;=$D$20,ROUND(I47,2)&lt;=0),"",B47+1),IF(OR(B47&gt;=$D$20,I47&lt;=0),"",B47+1)))</f>
        <v/>
      </c>
      <c r="C48" s="113">
        <f>IF(B48="","",IF($D$18=26,IF(B48=1,$I$12,C47+14),IF($D$18=52,IF(B48=1,$I$12,C47+7),IF($D$18=24,IF(B48=1,$I$12,IF($I$12=EOMONTH($I$12,0),IF(ISODD(B48),EOMONTH(EDATE($I$12,(B48-1)/2),0),EDATE(DATE(YEAR($I$12),MONTH($I$12)+1,15),(B48-1)/2)),IF(DAY($I$12)=15,IF(ISODD(B48),EDATE($I$12,(B48-1)/2),EOMONTH(EDATE($I$12,(B48-1)/2),0)),IF(DAY($I$12)&lt;=14,IF(ISODD(B48),EDATE($I$12,(B48-1)/2),EDATE(MIN($I$12+15,EOMONTH($I$12,0)),(B48-1)/2)),EDATE(IF(ISODD(B48),$I$12,$I$12-15),B48/2))))),IF(B48=1,$I$12,EDATE($I$12,$D$19*(B48-1)))))))</f>
        <v/>
      </c>
      <c r="D48" s="110">
        <f>IF(ISERROR(IF((ROUND(I47,1)&gt;0),I47,"")),"",(IF((ROUND(I47,1)&gt;0),I47,"")))</f>
        <v/>
      </c>
      <c r="E48" s="111">
        <f>IF(B48="","",IF($D$21,IF(OR(B48=$D$20,$I$15&gt;ROUND((1+$I$14)*I47,2)),ROUND((1+$I$14)*I47,2),$I$15),IF(OR(B48=$D$20,$I$15&gt;(1+$I$14)*I47),(I+$I$14)*I47,$I$15)))</f>
        <v/>
      </c>
      <c r="F48" s="114" t="n"/>
      <c r="G48" s="111">
        <f>IF(B48="","",(IF($D$21,ROUND($I$14*I47,2),$I$14*I47)))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IF(I48="","",IF($D$21,IF(OR(B48&gt;=$D$20,ROUND(I48,2)&lt;=0),"",B48+1),IF(OR(B48&gt;=$D$20,I48&lt;=0),"",B48+1)))</f>
        <v/>
      </c>
      <c r="C49" s="113">
        <f>IF(B49="","",IF($D$18=26,IF(B49=1,$I$12,C48+14),IF($D$18=52,IF(B49=1,$I$12,C48+7),IF($D$18=24,IF(B49=1,$I$12,IF($I$12=EOMONTH($I$12,0),IF(ISODD(B49),EOMONTH(EDATE($I$12,(B49-1)/2),0),EDATE(DATE(YEAR($I$12),MONTH($I$12)+1,15),(B49-1)/2)),IF(DAY($I$12)=15,IF(ISODD(B49),EDATE($I$12,(B49-1)/2),EOMONTH(EDATE($I$12,(B49-1)/2),0)),IF(DAY($I$12)&lt;=14,IF(ISODD(B49),EDATE($I$12,(B49-1)/2),EDATE(MIN($I$12+15,EOMONTH($I$12,0)),(B49-1)/2)),EDATE(IF(ISODD(B49),$I$12,$I$12-15),B49/2))))),IF(B49=1,$I$12,EDATE($I$12,$D$19*(B49-1)))))))</f>
        <v/>
      </c>
      <c r="D49" s="110">
        <f>IF(ISERROR(IF((ROUND(I48,1)&gt;0),I48,"")),"",(IF((ROUND(I48,1)&gt;0),I48,"")))</f>
        <v/>
      </c>
      <c r="E49" s="111">
        <f>IF(B49="","",IF($D$21,IF(OR(B49=$D$20,$I$15&gt;ROUND((1+$I$14)*I48,2)),ROUND((1+$I$14)*I48,2),$I$15),IF(OR(B49=$D$20,$I$15&gt;(1+$I$14)*I48),(I+$I$14)*I48,$I$15)))</f>
        <v/>
      </c>
      <c r="F49" s="114" t="n"/>
      <c r="G49" s="111">
        <f>IF(B49="","",(IF($D$21,ROUND($I$14*I48,2),$I$14*I48)))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IF(I49="","",IF($D$21,IF(OR(B49&gt;=$D$20,ROUND(I49,2)&lt;=0),"",B49+1),IF(OR(B49&gt;=$D$20,I49&lt;=0),"",B49+1)))</f>
        <v/>
      </c>
      <c r="C50" s="113">
        <f>IF(B50="","",IF($D$18=26,IF(B50=1,$I$12,C49+14),IF($D$18=52,IF(B50=1,$I$12,C49+7),IF($D$18=24,IF(B50=1,$I$12,IF($I$12=EOMONTH($I$12,0),IF(ISODD(B50),EOMONTH(EDATE($I$12,(B50-1)/2),0),EDATE(DATE(YEAR($I$12),MONTH($I$12)+1,15),(B50-1)/2)),IF(DAY($I$12)=15,IF(ISODD(B50),EDATE($I$12,(B50-1)/2),EOMONTH(EDATE($I$12,(B50-1)/2),0)),IF(DAY($I$12)&lt;=14,IF(ISODD(B50),EDATE($I$12,(B50-1)/2),EDATE(MIN($I$12+15,EOMONTH($I$12,0)),(B50-1)/2)),EDATE(IF(ISODD(B50),$I$12,$I$12-15),B50/2))))),IF(B50=1,$I$12,EDATE($I$12,$D$19*(B50-1)))))))</f>
        <v/>
      </c>
      <c r="D50" s="110">
        <f>IF(ISERROR(IF((ROUND(I49,1)&gt;0),I49,"")),"",(IF((ROUND(I49,1)&gt;0),I49,"")))</f>
        <v/>
      </c>
      <c r="E50" s="111">
        <f>IF(B50="","",IF($D$21,IF(OR(B50=$D$20,$I$15&gt;ROUND((1+$I$14)*I49,2)),ROUND((1+$I$14)*I49,2),$I$15),IF(OR(B50=$D$20,$I$15&gt;(1+$I$14)*I49),(I+$I$14)*I49,$I$15)))</f>
        <v/>
      </c>
      <c r="F50" s="114" t="n"/>
      <c r="G50" s="111">
        <f>IF(B50="","",(IF($D$21,ROUND($I$14*I49,2),$I$14*I49)))</f>
        <v/>
      </c>
      <c r="H50" s="111">
        <f>IF(B50="","",E50-G50+F50)</f>
        <v/>
      </c>
      <c r="I50" s="112">
        <f>IF(B50="","",I49-H50)</f>
        <v/>
      </c>
    </row>
    <row r="51" ht="14.5" customHeight="1" s="61">
      <c r="B51" s="39">
        <f>IF(I50="","",IF($D$21,IF(OR(B50&gt;=$D$20,ROUND(I50,2)&lt;=0),"",B50+1),IF(OR(B50&gt;=$D$20,I50&lt;=0),"",B50+1)))</f>
        <v/>
      </c>
      <c r="C51" s="113">
        <f>IF(B51="","",IF($D$18=26,IF(B51=1,$I$12,C50+14),IF($D$18=52,IF(B51=1,$I$12,C50+7),IF($D$18=24,IF(B51=1,$I$12,IF($I$12=EOMONTH($I$12,0),IF(ISODD(B51),EOMONTH(EDATE($I$12,(B51-1)/2),0),EDATE(DATE(YEAR($I$12),MONTH($I$12)+1,15),(B51-1)/2)),IF(DAY($I$12)=15,IF(ISODD(B51),EDATE($I$12,(B51-1)/2),EOMONTH(EDATE($I$12,(B51-1)/2),0)),IF(DAY($I$12)&lt;=14,IF(ISODD(B51),EDATE($I$12,(B51-1)/2),EDATE(MIN($I$12+15,EOMONTH($I$12,0)),(B51-1)/2)),EDATE(IF(ISODD(B51),$I$12,$I$12-15),B51/2))))),IF(B51=1,$I$12,EDATE($I$12,$D$19*(B51-1)))))))</f>
        <v/>
      </c>
      <c r="D51" s="110">
        <f>IF(ISERROR(IF((ROUND(I50,1)&gt;0),I50,"")),"",(IF((ROUND(I50,1)&gt;0),I50,"")))</f>
        <v/>
      </c>
      <c r="E51" s="111">
        <f>IF(B51="","",IF($D$21,IF(OR(B51=$D$20,$I$15&gt;ROUND((1+$I$14)*I50,2)),ROUND((1+$I$14)*I50,2),$I$15),IF(OR(B51=$D$20,$I$15&gt;(1+$I$14)*I50),(I+$I$14)*I50,$I$15)))</f>
        <v/>
      </c>
      <c r="F51" s="114" t="n"/>
      <c r="G51" s="111">
        <f>IF(B51="","",(IF($D$21,ROUND($I$14*I50,2),$I$14*I50)))</f>
        <v/>
      </c>
      <c r="H51" s="111">
        <f>IF(B51="","",E51-G51+F51)</f>
        <v/>
      </c>
      <c r="I51" s="112">
        <f>IF(B51="","",I50-H51)</f>
        <v/>
      </c>
    </row>
    <row r="52" ht="14.5" customHeight="1" s="61"/>
    <row r="53" ht="14.5" customHeight="1" s="61"/>
    <row r="54" ht="14.5" customHeight="1" s="61"/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</sheetData>
  <mergeCells count="46"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</mergeCells>
  <dataValidations count="2">
    <dataValidation sqref="I18" showErrorMessage="1" showInputMessage="1" allowBlank="0" type="list">
      <formula1>"オン,オフ"</formula1>
    </dataValidation>
    <dataValidation sqref="I11" showErrorMessage="1" showInputMessage="1" allowBlank="0" type="list">
      <formula1>"年次,半期,四半期,隔月,月次,半月,隔週,週単位"</formula1>
    </dataValidation>
  </dataValidations>
  <pageMargins left="0.25" right="0.25" top="0.25" bottom="0.25" header="0" footer="0"/>
  <pageSetup orientation="portrait" scale="96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54" min="1" max="1"/>
    <col width="88.36328125" customWidth="1" style="54" min="2" max="2"/>
    <col width="10.81640625" customWidth="1" style="54" min="3" max="16384"/>
  </cols>
  <sheetData>
    <row r="1" ht="20" customHeight="1" s="61"/>
    <row r="2" ht="105" customHeight="1" s="61">
      <c r="B2" s="5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2017-01-30T13:22:22Z</dcterms:created>
  <dcterms:modified xmlns:dcterms="http://purl.org/dc/terms/" xmlns:xsi="http://www.w3.org/2001/XMLSchema-instance" xsi:type="dcterms:W3CDTF">2020-09-24T18:17:34Z</dcterms:modified>
  <cp:lastModifiedBy>ragaz</cp:lastModifiedBy>
</cp:coreProperties>
</file>